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05" windowWidth="15120" windowHeight="7710" activeTab="1"/>
  </bookViews>
  <sheets>
    <sheet name="расходы  спорт (2)" sheetId="11" r:id="rId1"/>
    <sheet name="Лист2" sheetId="10" r:id="rId2"/>
  </sheets>
  <calcPr calcId="125725"/>
</workbook>
</file>

<file path=xl/calcChain.xml><?xml version="1.0" encoding="utf-8"?>
<calcChain xmlns="http://schemas.openxmlformats.org/spreadsheetml/2006/main">
  <c r="F30" i="10"/>
  <c r="H26" i="11"/>
  <c r="I26"/>
  <c r="J26"/>
  <c r="G26"/>
  <c r="I14" l="1"/>
  <c r="J14"/>
  <c r="H14"/>
  <c r="G18"/>
  <c r="G14" s="1"/>
  <c r="G11" s="1"/>
  <c r="G22"/>
  <c r="F19"/>
  <c r="G25" i="10"/>
  <c r="H25"/>
  <c r="I25"/>
  <c r="J22" i="11"/>
  <c r="I22"/>
  <c r="H22"/>
  <c r="H11" s="1"/>
  <c r="F29"/>
  <c r="F31"/>
  <c r="F32"/>
  <c r="F28"/>
  <c r="E14"/>
  <c r="I11"/>
  <c r="F18"/>
  <c r="F14" s="1"/>
  <c r="F22"/>
  <c r="F25" i="10"/>
  <c r="F26"/>
  <c r="F16"/>
  <c r="E30"/>
  <c r="E31"/>
  <c r="E16"/>
  <c r="J11" i="11" l="1"/>
  <c r="F26"/>
  <c r="F10" i="10"/>
  <c r="G10"/>
  <c r="H10"/>
  <c r="I10"/>
  <c r="F11"/>
  <c r="G11"/>
  <c r="H11"/>
  <c r="I11"/>
  <c r="E11"/>
  <c r="D11"/>
  <c r="D23"/>
  <c r="F23"/>
  <c r="G23"/>
  <c r="H23"/>
  <c r="I23"/>
  <c r="E26"/>
  <c r="E25"/>
  <c r="E10" s="1"/>
  <c r="E23" l="1"/>
  <c r="E26" i="11"/>
  <c r="E28" i="10" l="1"/>
  <c r="D28"/>
  <c r="D27"/>
  <c r="D10" s="1"/>
  <c r="E18"/>
  <c r="D18"/>
  <c r="D16"/>
  <c r="E15"/>
  <c r="E13" s="1"/>
  <c r="D15"/>
  <c r="D13"/>
  <c r="E8" l="1"/>
  <c r="D8"/>
  <c r="G8"/>
  <c r="H27"/>
  <c r="I27"/>
  <c r="I8" s="1"/>
  <c r="I28"/>
  <c r="H28"/>
  <c r="G28"/>
  <c r="F28"/>
  <c r="G23" i="11"/>
  <c r="H23"/>
  <c r="J23"/>
  <c r="F11"/>
  <c r="E11"/>
  <c r="F23"/>
  <c r="E23"/>
  <c r="I23"/>
  <c r="F8" l="1"/>
  <c r="I8"/>
  <c r="G8"/>
  <c r="E8"/>
  <c r="J8"/>
  <c r="H8"/>
  <c r="H8" i="10"/>
  <c r="F15"/>
  <c r="G15"/>
  <c r="H15"/>
  <c r="I15"/>
  <c r="G16"/>
  <c r="H16"/>
  <c r="I16"/>
  <c r="I18"/>
  <c r="H18"/>
  <c r="G18"/>
  <c r="F18"/>
  <c r="F8" l="1"/>
  <c r="F13"/>
  <c r="H13"/>
  <c r="I13"/>
  <c r="G13"/>
</calcChain>
</file>

<file path=xl/sharedStrings.xml><?xml version="1.0" encoding="utf-8"?>
<sst xmlns="http://schemas.openxmlformats.org/spreadsheetml/2006/main" count="103" uniqueCount="54">
  <si>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</si>
  <si>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</si>
  <si>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</si>
  <si>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</si>
  <si>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>МУНИЦИПАЛЬНАЯ ПРОГРАММА</t>
  </si>
  <si>
    <t>всего</t>
  </si>
  <si>
    <t>в том числе по ГРБС:</t>
  </si>
  <si>
    <t>Администрация Нижнедевицкого муниципального района</t>
  </si>
  <si>
    <t>ПОДПРОГРАММА 1</t>
  </si>
  <si>
    <t xml:space="preserve">Основное мероприятие 1.1 </t>
  </si>
  <si>
    <t xml:space="preserve">Код бюджетной классификации 
</t>
  </si>
  <si>
    <t xml:space="preserve">Основное мероприятие 2.1 </t>
  </si>
  <si>
    <t>областной бюджет</t>
  </si>
  <si>
    <t>Расходы  бюджета по годам реализации муниципальной программы, тыс. руб.</t>
  </si>
  <si>
    <t>всего, в том числе:</t>
  </si>
  <si>
    <t xml:space="preserve">федеральный бюджет </t>
  </si>
  <si>
    <t>местный бюджет</t>
  </si>
  <si>
    <t>внебюджетне средства</t>
  </si>
  <si>
    <t>Приложение № 2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</si>
  <si>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 xml:space="preserve">Руководитель отдела по образованию, спорту и работе с молодежью </t>
  </si>
  <si>
    <t>Приложение № 1</t>
  </si>
  <si>
    <t xml:space="preserve"> к постановлению администрации Нижнедевицкого муниципального района</t>
  </si>
  <si>
    <t>Подпрограмма2</t>
  </si>
  <si>
    <t>О.И.Шмойлова</t>
  </si>
  <si>
    <t>Подпрограмма 2</t>
  </si>
  <si>
    <t>Подпрограмма 1</t>
  </si>
  <si>
    <t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муниципальной программы "Развитие физической культуры и спорта на территории Нижнедевицкого муниципального района на 2018-2023 годы"</t>
  </si>
  <si>
    <t>2018
(первый год реализации)</t>
  </si>
  <si>
    <t>2019
(второй год реализации)</t>
  </si>
  <si>
    <t xml:space="preserve">2020
(третий год реализации) </t>
  </si>
  <si>
    <t xml:space="preserve">2021
(четвертый год реализации) </t>
  </si>
  <si>
    <t xml:space="preserve">2022
(пятый год реализации) </t>
  </si>
  <si>
    <t xml:space="preserve">2023
(шестой год реализации) </t>
  </si>
  <si>
    <t>Расходы на реализацию муниципальной программы Нижнедевицкого муниципального района Воронежской области   муниципальной программы "Развитие физической культуры и спорта на территории Нижнедевицкого муниципального района на 2018-2023 годы"</t>
  </si>
  <si>
    <t>"Развитие физической культуры и спорта на территории Нижнедевицкого муниципального района на 2018-2023годы"</t>
  </si>
  <si>
    <t>9241105062Р578100414310</t>
  </si>
  <si>
    <t>"Развитие физической культуры и спорта в  Нижнедевицком муниципальном  районе на 2018-2023 годы"</t>
  </si>
  <si>
    <t>"Развитие физической культуры и спорта в  Нижнедевицком муниципальном  районе на 2018-2023годы"</t>
  </si>
  <si>
    <t>Развитие инфраструктуры физической культуры и спорта</t>
  </si>
  <si>
    <t>924 1105 06200S8100612241</t>
  </si>
  <si>
    <t>924 1102 0610080410 224 226</t>
  </si>
  <si>
    <t>924 1102 0610080410 224 340</t>
  </si>
  <si>
    <t>924 1102 0610080410 852 291</t>
  </si>
  <si>
    <t>924 1102 0610080410 224 227</t>
  </si>
  <si>
    <t>924 1102 0610080410 224 310</t>
  </si>
  <si>
    <t>924 1102 06201S8750612241</t>
  </si>
  <si>
    <t>9241105062Р578100414228</t>
  </si>
  <si>
    <t xml:space="preserve">Мероприятия в области физической культуры и спорта </t>
  </si>
  <si>
    <t>№   8 от 11 января    2021г</t>
  </si>
  <si>
    <t>№   8   от  11 января  2021г</t>
  </si>
  <si>
    <t xml:space="preserve"> 92411020610080410 111 211</t>
  </si>
  <si>
    <t xml:space="preserve"> 92411020610080410 119 213</t>
  </si>
  <si>
    <t xml:space="preserve">           924110206200S8630612241</t>
  </si>
  <si>
    <t>Развитие сети спортивных сооружений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</si>
</sst>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2"/>
      <name val="Calibri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3" fillId="2" borderId="1" xfId="1" applyFont="1" applyFill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0" fontId="7" fillId="0" borderId="0" xfId="1" applyFont="1"/>
    <xf numFmtId="0" fontId="5" fillId="0" borderId="0" xfId="1" applyFont="1" applyAlignment="1"/>
    <xf numFmtId="0" fontId="4" fillId="2" borderId="1" xfId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9" fillId="0" borderId="1" xfId="0" applyFont="1" applyBorder="1"/>
    <xf numFmtId="0" fontId="10" fillId="0" borderId="0" xfId="0" applyFont="1"/>
    <xf numFmtId="164" fontId="3" fillId="0" borderId="1" xfId="1" applyNumberFormat="1" applyFont="1" applyFill="1" applyBorder="1" applyAlignment="1">
      <alignment horizontal="right" wrapText="1"/>
    </xf>
    <xf numFmtId="0" fontId="9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4" fontId="3" fillId="0" borderId="0" xfId="1" applyNumberFormat="1" applyFont="1"/>
    <xf numFmtId="4" fontId="5" fillId="0" borderId="0" xfId="1" applyNumberFormat="1" applyFont="1"/>
    <xf numFmtId="4" fontId="3" fillId="0" borderId="0" xfId="1" applyNumberFormat="1" applyFont="1" applyAlignment="1">
      <alignment horizontal="center"/>
    </xf>
    <xf numFmtId="4" fontId="9" fillId="0" borderId="0" xfId="0" applyNumberFormat="1" applyFont="1"/>
    <xf numFmtId="0" fontId="5" fillId="0" borderId="0" xfId="1" applyFont="1"/>
    <xf numFmtId="0" fontId="3" fillId="2" borderId="1" xfId="1" applyFont="1" applyFill="1" applyBorder="1" applyAlignment="1">
      <alignment wrapText="1"/>
    </xf>
    <xf numFmtId="0" fontId="3" fillId="0" borderId="1" xfId="1" applyFont="1" applyBorder="1" applyAlignment="1">
      <alignment horizontal="center" vertical="center"/>
    </xf>
    <xf numFmtId="0" fontId="3" fillId="2" borderId="1" xfId="1" applyFont="1" applyFill="1" applyBorder="1" applyAlignment="1">
      <alignment wrapText="1"/>
    </xf>
    <xf numFmtId="0" fontId="11" fillId="0" borderId="1" xfId="0" applyFont="1" applyBorder="1" applyAlignment="1">
      <alignment horizontal="left" vertical="center" wrapText="1"/>
    </xf>
    <xf numFmtId="4" fontId="8" fillId="6" borderId="1" xfId="1" applyNumberFormat="1" applyFont="1" applyFill="1" applyBorder="1" applyAlignment="1">
      <alignment horizontal="center" wrapText="1"/>
    </xf>
    <xf numFmtId="4" fontId="8" fillId="5" borderId="1" xfId="1" applyNumberFormat="1" applyFont="1" applyFill="1" applyBorder="1" applyAlignment="1">
      <alignment horizontal="center" wrapText="1"/>
    </xf>
    <xf numFmtId="4" fontId="8" fillId="0" borderId="1" xfId="1" applyNumberFormat="1" applyFont="1" applyFill="1" applyBorder="1" applyAlignment="1">
      <alignment horizontal="center" wrapText="1"/>
    </xf>
    <xf numFmtId="4" fontId="4" fillId="4" borderId="1" xfId="1" applyNumberFormat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165" fontId="8" fillId="6" borderId="1" xfId="1" applyNumberFormat="1" applyFont="1" applyFill="1" applyBorder="1" applyAlignment="1">
      <alignment horizontal="center" wrapText="1"/>
    </xf>
    <xf numFmtId="165" fontId="8" fillId="0" borderId="1" xfId="1" applyNumberFormat="1" applyFont="1" applyBorder="1" applyAlignment="1">
      <alignment horizontal="center" wrapText="1"/>
    </xf>
    <xf numFmtId="165" fontId="8" fillId="5" borderId="1" xfId="1" applyNumberFormat="1" applyFont="1" applyFill="1" applyBorder="1" applyAlignment="1">
      <alignment horizontal="center" wrapText="1"/>
    </xf>
    <xf numFmtId="165" fontId="8" fillId="0" borderId="1" xfId="1" applyNumberFormat="1" applyFont="1" applyFill="1" applyBorder="1" applyAlignment="1">
      <alignment horizontal="center" wrapText="1"/>
    </xf>
    <xf numFmtId="165" fontId="4" fillId="4" borderId="1" xfId="1" applyNumberFormat="1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right"/>
    </xf>
    <xf numFmtId="164" fontId="6" fillId="0" borderId="1" xfId="1" applyNumberFormat="1" applyFont="1" applyBorder="1" applyAlignment="1">
      <alignment horizontal="right" wrapText="1"/>
    </xf>
    <xf numFmtId="164" fontId="4" fillId="4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wrapText="1"/>
    </xf>
    <xf numFmtId="0" fontId="3" fillId="2" borderId="3" xfId="1" applyFont="1" applyFill="1" applyBorder="1" applyAlignment="1">
      <alignment wrapText="1"/>
    </xf>
    <xf numFmtId="0" fontId="3" fillId="2" borderId="3" xfId="1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3" fillId="0" borderId="0" xfId="0" applyFont="1" applyAlignment="1">
      <alignment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/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/>
    <xf numFmtId="0" fontId="3" fillId="0" borderId="1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1" xfId="0" applyBorder="1" applyAlignment="1"/>
    <xf numFmtId="0" fontId="0" fillId="0" borderId="1" xfId="0" applyBorder="1" applyAlignment="1">
      <alignment horizontal="left" vertical="top" wrapText="1"/>
    </xf>
    <xf numFmtId="0" fontId="3" fillId="2" borderId="3" xfId="1" applyFont="1" applyFill="1" applyBorder="1" applyAlignment="1">
      <alignment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0" fontId="4" fillId="0" borderId="1" xfId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opLeftCell="B1" workbookViewId="0">
      <selection activeCell="E25" sqref="E25"/>
    </sheetView>
  </sheetViews>
  <sheetFormatPr defaultRowHeight="15"/>
  <cols>
    <col min="1" max="1" width="23.42578125" customWidth="1"/>
    <col min="2" max="2" width="34.42578125" customWidth="1"/>
    <col min="3" max="3" width="26.7109375" customWidth="1"/>
    <col min="4" max="4" width="27" customWidth="1"/>
    <col min="5" max="5" width="13.7109375" customWidth="1"/>
    <col min="6" max="6" width="13.5703125" customWidth="1"/>
    <col min="7" max="7" width="12.7109375" customWidth="1"/>
    <col min="8" max="8" width="13.42578125" customWidth="1"/>
    <col min="9" max="9" width="12.85546875" customWidth="1"/>
    <col min="10" max="10" width="13.140625" customWidth="1"/>
  </cols>
  <sheetData>
    <row r="1" spans="1:10" ht="18.75" customHeight="1">
      <c r="A1" s="25"/>
      <c r="B1" s="25"/>
      <c r="C1" s="20"/>
      <c r="D1" s="6"/>
      <c r="E1" s="50" t="s">
        <v>20</v>
      </c>
      <c r="F1" s="50"/>
      <c r="G1" s="14"/>
      <c r="H1" s="14"/>
      <c r="I1" s="14"/>
      <c r="J1" s="14"/>
    </row>
    <row r="2" spans="1:10" ht="17.25" customHeight="1">
      <c r="A2" s="25"/>
      <c r="B2" s="25"/>
      <c r="C2" s="20"/>
      <c r="D2" s="21" t="s">
        <v>21</v>
      </c>
      <c r="E2" s="21"/>
      <c r="F2" s="21"/>
      <c r="G2" s="12"/>
      <c r="H2" s="12"/>
      <c r="I2" s="12"/>
      <c r="J2" s="14"/>
    </row>
    <row r="3" spans="1:10" ht="18.75" customHeight="1">
      <c r="A3" s="25"/>
      <c r="B3" s="25"/>
      <c r="C3" s="20"/>
      <c r="D3" s="22"/>
      <c r="E3" s="23" t="s">
        <v>49</v>
      </c>
      <c r="F3" s="22"/>
      <c r="G3" s="12"/>
      <c r="H3" s="12"/>
      <c r="I3" s="12"/>
      <c r="J3" s="14"/>
    </row>
    <row r="4" spans="1:10" ht="41.25" customHeight="1">
      <c r="A4" s="58" t="s">
        <v>33</v>
      </c>
      <c r="B4" s="58"/>
      <c r="C4" s="58"/>
      <c r="D4" s="58"/>
      <c r="E4" s="58"/>
      <c r="F4" s="58"/>
      <c r="G4" s="59"/>
      <c r="H4" s="59"/>
      <c r="I4" s="59"/>
      <c r="J4" s="14"/>
    </row>
    <row r="5" spans="1:10" ht="27.75" customHeight="1">
      <c r="A5" s="51" t="s">
        <v>0</v>
      </c>
      <c r="B5" s="52" t="s">
        <v>1</v>
      </c>
      <c r="C5" s="53" t="s">
        <v>2</v>
      </c>
      <c r="D5" s="54" t="s">
        <v>10</v>
      </c>
      <c r="E5" s="56" t="s">
        <v>13</v>
      </c>
      <c r="F5" s="57"/>
      <c r="G5" s="57"/>
      <c r="H5" s="57"/>
      <c r="I5" s="57"/>
      <c r="J5" s="57"/>
    </row>
    <row r="6" spans="1:10" ht="66" customHeight="1">
      <c r="A6" s="51"/>
      <c r="B6" s="52"/>
      <c r="C6" s="53"/>
      <c r="D6" s="55"/>
      <c r="E6" s="15" t="s">
        <v>27</v>
      </c>
      <c r="F6" s="15" t="s">
        <v>28</v>
      </c>
      <c r="G6" s="9" t="s">
        <v>29</v>
      </c>
      <c r="H6" s="9" t="s">
        <v>30</v>
      </c>
      <c r="I6" s="9" t="s">
        <v>31</v>
      </c>
      <c r="J6" s="9" t="s">
        <v>32</v>
      </c>
    </row>
    <row r="7" spans="1:10" ht="15.75">
      <c r="A7" s="27">
        <v>1</v>
      </c>
      <c r="B7" s="27">
        <v>2</v>
      </c>
      <c r="C7" s="1">
        <v>3</v>
      </c>
      <c r="D7" s="1"/>
      <c r="E7" s="2">
        <v>4</v>
      </c>
      <c r="F7" s="2">
        <v>5</v>
      </c>
      <c r="G7" s="2">
        <v>6</v>
      </c>
      <c r="H7" s="11"/>
      <c r="I7" s="11"/>
      <c r="J7" s="11"/>
    </row>
    <row r="8" spans="1:10" ht="18.75" customHeight="1">
      <c r="A8" s="60" t="s">
        <v>4</v>
      </c>
      <c r="B8" s="61" t="s">
        <v>34</v>
      </c>
      <c r="C8" s="26" t="s">
        <v>5</v>
      </c>
      <c r="D8" s="26"/>
      <c r="E8" s="3">
        <f t="shared" ref="E8:J8" si="0">E11+E23</f>
        <v>420</v>
      </c>
      <c r="F8" s="44">
        <f t="shared" si="0"/>
        <v>14241.599999999999</v>
      </c>
      <c r="G8" s="3">
        <f t="shared" si="0"/>
        <v>2544.0847599999997</v>
      </c>
      <c r="H8" s="3">
        <f t="shared" si="0"/>
        <v>2207.5</v>
      </c>
      <c r="I8" s="3">
        <f t="shared" si="0"/>
        <v>880</v>
      </c>
      <c r="J8" s="3">
        <f t="shared" si="0"/>
        <v>1260</v>
      </c>
    </row>
    <row r="9" spans="1:10" ht="18.75" customHeight="1">
      <c r="A9" s="60"/>
      <c r="B9" s="62"/>
      <c r="C9" s="26" t="s">
        <v>6</v>
      </c>
      <c r="D9" s="26"/>
      <c r="E9" s="3"/>
      <c r="F9" s="3"/>
      <c r="G9" s="3"/>
      <c r="H9" s="43"/>
      <c r="I9" s="43"/>
      <c r="J9" s="43"/>
    </row>
    <row r="10" spans="1:10" ht="42.75" customHeight="1">
      <c r="A10" s="60"/>
      <c r="B10" s="63"/>
      <c r="C10" s="26" t="s">
        <v>7</v>
      </c>
      <c r="D10" s="26"/>
      <c r="E10" s="4"/>
      <c r="F10" s="4"/>
      <c r="G10" s="4"/>
      <c r="H10" s="4"/>
      <c r="I10" s="4"/>
      <c r="J10" s="4"/>
    </row>
    <row r="11" spans="1:10" ht="15" customHeight="1">
      <c r="A11" s="61" t="s">
        <v>25</v>
      </c>
      <c r="B11" s="60" t="s">
        <v>37</v>
      </c>
      <c r="C11" s="28" t="s">
        <v>5</v>
      </c>
      <c r="D11" s="28"/>
      <c r="E11" s="4">
        <f>E14</f>
        <v>420</v>
      </c>
      <c r="F11" s="4">
        <f t="shared" ref="F11:J11" si="1">F14</f>
        <v>502.00000000000006</v>
      </c>
      <c r="G11" s="4">
        <f t="shared" si="1"/>
        <v>250</v>
      </c>
      <c r="H11" s="4">
        <f t="shared" si="1"/>
        <v>690</v>
      </c>
      <c r="I11" s="4">
        <f t="shared" si="1"/>
        <v>880</v>
      </c>
      <c r="J11" s="4">
        <f t="shared" si="1"/>
        <v>1260</v>
      </c>
    </row>
    <row r="12" spans="1:10" ht="21" customHeight="1">
      <c r="A12" s="62"/>
      <c r="B12" s="67"/>
      <c r="C12" s="28" t="s">
        <v>6</v>
      </c>
      <c r="D12" s="28"/>
      <c r="E12" s="4"/>
      <c r="F12" s="4"/>
      <c r="G12" s="4"/>
      <c r="H12" s="4"/>
      <c r="I12" s="4"/>
      <c r="J12" s="4"/>
    </row>
    <row r="13" spans="1:10" ht="49.5" customHeight="1">
      <c r="A13" s="63"/>
      <c r="B13" s="67"/>
      <c r="C13" s="28" t="s">
        <v>7</v>
      </c>
      <c r="D13" s="28"/>
      <c r="E13" s="4"/>
      <c r="F13" s="4"/>
      <c r="G13" s="4"/>
      <c r="H13" s="4"/>
      <c r="I13" s="4"/>
      <c r="J13" s="4"/>
    </row>
    <row r="14" spans="1:10" ht="21.75" customHeight="1">
      <c r="A14" s="61" t="s">
        <v>9</v>
      </c>
      <c r="B14" s="62" t="s">
        <v>47</v>
      </c>
      <c r="C14" s="28" t="s">
        <v>5</v>
      </c>
      <c r="D14" s="28"/>
      <c r="E14" s="13">
        <f>E16+E18+E19+E20+E22+E21</f>
        <v>420</v>
      </c>
      <c r="F14" s="13">
        <f>F16+F18+F19+F20+F22+F21</f>
        <v>502.00000000000006</v>
      </c>
      <c r="G14" s="13">
        <f>G18+G19+G20+G22</f>
        <v>250</v>
      </c>
      <c r="H14" s="13">
        <f>H18+H19+H20+H22+H16+H17</f>
        <v>690</v>
      </c>
      <c r="I14" s="13">
        <f t="shared" ref="I14:J14" si="2">I18+I19+I20+I22+I16+I17</f>
        <v>880</v>
      </c>
      <c r="J14" s="13">
        <f t="shared" si="2"/>
        <v>1260</v>
      </c>
    </row>
    <row r="15" spans="1:10" ht="21.75" customHeight="1">
      <c r="A15" s="62"/>
      <c r="B15" s="62"/>
      <c r="C15" s="28" t="s">
        <v>6</v>
      </c>
      <c r="D15" s="28"/>
      <c r="E15" s="4"/>
      <c r="F15" s="4"/>
      <c r="G15" s="4"/>
      <c r="H15" s="4"/>
      <c r="I15" s="4"/>
      <c r="J15" s="4"/>
    </row>
    <row r="16" spans="1:10" ht="15" customHeight="1">
      <c r="A16" s="62"/>
      <c r="B16" s="62"/>
      <c r="C16" s="47"/>
      <c r="D16" s="36" t="s">
        <v>50</v>
      </c>
      <c r="E16" s="4"/>
      <c r="F16" s="4"/>
      <c r="G16" s="4"/>
      <c r="H16" s="4">
        <v>146</v>
      </c>
      <c r="I16" s="4">
        <v>292</v>
      </c>
      <c r="J16" s="4">
        <v>584</v>
      </c>
    </row>
    <row r="17" spans="1:10" ht="13.5" customHeight="1">
      <c r="A17" s="62"/>
      <c r="B17" s="62"/>
      <c r="C17" s="48"/>
      <c r="D17" s="36" t="s">
        <v>51</v>
      </c>
      <c r="E17" s="4"/>
      <c r="F17" s="4"/>
      <c r="G17" s="4"/>
      <c r="H17" s="4">
        <v>44</v>
      </c>
      <c r="I17" s="4">
        <v>88</v>
      </c>
      <c r="J17" s="4">
        <v>176</v>
      </c>
    </row>
    <row r="18" spans="1:10" ht="25.5" customHeight="1">
      <c r="A18" s="62"/>
      <c r="B18" s="62"/>
      <c r="C18" s="68"/>
      <c r="D18" s="36" t="s">
        <v>40</v>
      </c>
      <c r="E18" s="4">
        <v>40</v>
      </c>
      <c r="F18" s="4">
        <f>2+227.14</f>
        <v>229.14</v>
      </c>
      <c r="G18" s="4">
        <f>5.58+143.16</f>
        <v>148.74</v>
      </c>
      <c r="H18" s="4">
        <v>40</v>
      </c>
      <c r="I18" s="4">
        <v>40</v>
      </c>
      <c r="J18" s="4">
        <v>40</v>
      </c>
    </row>
    <row r="19" spans="1:10" ht="13.5" customHeight="1">
      <c r="A19" s="62"/>
      <c r="B19" s="62"/>
      <c r="C19" s="68"/>
      <c r="D19" s="36" t="s">
        <v>43</v>
      </c>
      <c r="E19" s="4">
        <v>300</v>
      </c>
      <c r="F19" s="4">
        <f>7+36.292</f>
        <v>43.292000000000002</v>
      </c>
      <c r="G19" s="4">
        <v>5.0999999999999996</v>
      </c>
      <c r="H19" s="4">
        <v>7</v>
      </c>
      <c r="I19" s="4">
        <v>7</v>
      </c>
      <c r="J19" s="4">
        <v>7</v>
      </c>
    </row>
    <row r="20" spans="1:10" ht="13.5" customHeight="1">
      <c r="A20" s="62"/>
      <c r="B20" s="62"/>
      <c r="C20" s="68"/>
      <c r="D20" s="36" t="s">
        <v>42</v>
      </c>
      <c r="E20" s="4"/>
      <c r="F20" s="4">
        <v>0.22</v>
      </c>
      <c r="G20" s="4"/>
      <c r="H20" s="4">
        <v>300</v>
      </c>
      <c r="I20" s="4">
        <v>300</v>
      </c>
      <c r="J20" s="4">
        <v>300</v>
      </c>
    </row>
    <row r="21" spans="1:10" ht="13.5" customHeight="1">
      <c r="A21" s="62"/>
      <c r="B21" s="62"/>
      <c r="C21" s="68"/>
      <c r="D21" s="36" t="s">
        <v>44</v>
      </c>
      <c r="E21" s="4"/>
      <c r="F21" s="4">
        <v>23.5</v>
      </c>
      <c r="G21" s="4"/>
      <c r="H21" s="4"/>
      <c r="I21" s="4"/>
      <c r="J21" s="4"/>
    </row>
    <row r="22" spans="1:10" ht="23.25" customHeight="1">
      <c r="A22" s="63"/>
      <c r="B22" s="62"/>
      <c r="C22" s="68"/>
      <c r="D22" s="36" t="s">
        <v>41</v>
      </c>
      <c r="E22" s="4">
        <v>80</v>
      </c>
      <c r="F22" s="4">
        <f>120.613+85.235</f>
        <v>205.84800000000001</v>
      </c>
      <c r="G22" s="4">
        <f>21.16+75</f>
        <v>96.16</v>
      </c>
      <c r="H22" s="4">
        <f t="shared" ref="H22:J22" si="3">110+43</f>
        <v>153</v>
      </c>
      <c r="I22" s="4">
        <f t="shared" si="3"/>
        <v>153</v>
      </c>
      <c r="J22" s="4">
        <f t="shared" si="3"/>
        <v>153</v>
      </c>
    </row>
    <row r="23" spans="1:10" ht="20.25" customHeight="1">
      <c r="A23" s="61" t="s">
        <v>22</v>
      </c>
      <c r="B23" s="61" t="s">
        <v>53</v>
      </c>
      <c r="C23" s="26" t="s">
        <v>5</v>
      </c>
      <c r="D23" s="35"/>
      <c r="E23" s="4">
        <f>E26</f>
        <v>0</v>
      </c>
      <c r="F23" s="13">
        <f t="shared" ref="F23:J23" si="4">F26</f>
        <v>13739.599999999999</v>
      </c>
      <c r="G23" s="4">
        <f t="shared" si="4"/>
        <v>2294.0847599999997</v>
      </c>
      <c r="H23" s="4">
        <f t="shared" si="4"/>
        <v>1517.5</v>
      </c>
      <c r="I23" s="4">
        <f t="shared" si="4"/>
        <v>0</v>
      </c>
      <c r="J23" s="4">
        <f t="shared" si="4"/>
        <v>0</v>
      </c>
    </row>
    <row r="24" spans="1:10" ht="18" customHeight="1">
      <c r="A24" s="64"/>
      <c r="B24" s="62"/>
      <c r="C24" s="26" t="s">
        <v>6</v>
      </c>
      <c r="D24" s="35"/>
      <c r="E24" s="4"/>
      <c r="F24" s="13"/>
      <c r="G24" s="4"/>
      <c r="H24" s="43"/>
      <c r="I24" s="43"/>
      <c r="J24" s="43"/>
    </row>
    <row r="25" spans="1:10" ht="43.5" customHeight="1">
      <c r="A25" s="65"/>
      <c r="B25" s="63"/>
      <c r="C25" s="26" t="s">
        <v>7</v>
      </c>
      <c r="D25" s="35"/>
      <c r="E25" s="4"/>
      <c r="F25" s="13"/>
      <c r="G25" s="4"/>
      <c r="H25" s="49"/>
      <c r="I25" s="43"/>
      <c r="J25" s="43"/>
    </row>
    <row r="26" spans="1:10" ht="15.75">
      <c r="A26" s="60" t="s">
        <v>11</v>
      </c>
      <c r="B26" s="60" t="s">
        <v>38</v>
      </c>
      <c r="C26" s="26" t="s">
        <v>5</v>
      </c>
      <c r="D26" s="35"/>
      <c r="E26" s="4">
        <f>E28+E32</f>
        <v>0</v>
      </c>
      <c r="F26" s="13">
        <f>F28+F29+F31+F32</f>
        <v>13739.599999999999</v>
      </c>
      <c r="G26" s="13">
        <f>G28+G29+G31+G32+G30</f>
        <v>2294.0847599999997</v>
      </c>
      <c r="H26" s="13">
        <f t="shared" ref="H26:J26" si="5">H28+H29+H31+H32+H30</f>
        <v>1517.5</v>
      </c>
      <c r="I26" s="13">
        <f t="shared" si="5"/>
        <v>0</v>
      </c>
      <c r="J26" s="13">
        <f t="shared" si="5"/>
        <v>0</v>
      </c>
    </row>
    <row r="27" spans="1:10" ht="15.75" customHeight="1">
      <c r="A27" s="60"/>
      <c r="B27" s="60"/>
      <c r="C27" s="26" t="s">
        <v>6</v>
      </c>
      <c r="D27" s="35"/>
      <c r="E27" s="4"/>
      <c r="F27" s="4"/>
      <c r="G27" s="4"/>
      <c r="H27" s="43"/>
      <c r="I27" s="43"/>
      <c r="J27" s="43"/>
    </row>
    <row r="28" spans="1:10" ht="15.75">
      <c r="A28" s="66"/>
      <c r="B28" s="57"/>
      <c r="C28" s="57"/>
      <c r="D28" s="36" t="s">
        <v>45</v>
      </c>
      <c r="E28" s="43"/>
      <c r="F28" s="43">
        <f>12108.3+474.4</f>
        <v>12582.699999999999</v>
      </c>
      <c r="G28" s="43"/>
      <c r="H28" s="43"/>
      <c r="I28" s="43"/>
      <c r="J28" s="43"/>
    </row>
    <row r="29" spans="1:10" ht="15.75">
      <c r="A29" s="66"/>
      <c r="B29" s="57"/>
      <c r="C29" s="57"/>
      <c r="D29" s="36" t="s">
        <v>39</v>
      </c>
      <c r="E29" s="43"/>
      <c r="F29" s="43">
        <f>1.5+500</f>
        <v>501.5</v>
      </c>
      <c r="G29" s="43">
        <v>749.08475999999996</v>
      </c>
      <c r="H29" s="43">
        <v>1517.5</v>
      </c>
      <c r="I29" s="43"/>
      <c r="J29" s="43"/>
    </row>
    <row r="30" spans="1:10" ht="30">
      <c r="A30" s="66"/>
      <c r="B30" s="57"/>
      <c r="C30" s="57"/>
      <c r="D30" s="36" t="s">
        <v>52</v>
      </c>
      <c r="E30" s="43"/>
      <c r="F30" s="43"/>
      <c r="G30" s="43">
        <v>1545</v>
      </c>
      <c r="H30" s="43"/>
      <c r="I30" s="43"/>
      <c r="J30" s="43"/>
    </row>
    <row r="31" spans="1:10" ht="15.75">
      <c r="A31" s="66"/>
      <c r="B31" s="57"/>
      <c r="C31" s="57"/>
      <c r="D31" s="35" t="s">
        <v>46</v>
      </c>
      <c r="E31" s="43"/>
      <c r="F31" s="43">
        <f>0.1992+0.04816+66.19864+16.00584</f>
        <v>82.451840000000004</v>
      </c>
      <c r="G31" s="43"/>
      <c r="H31" s="43"/>
      <c r="I31" s="43"/>
      <c r="J31" s="43"/>
    </row>
    <row r="32" spans="1:10" ht="15.75">
      <c r="A32" s="66"/>
      <c r="B32" s="57"/>
      <c r="C32" s="57"/>
      <c r="D32" s="35" t="s">
        <v>35</v>
      </c>
      <c r="E32" s="43"/>
      <c r="F32" s="43">
        <f>571.19552+1.75264</f>
        <v>572.94816000000003</v>
      </c>
      <c r="G32" s="43"/>
      <c r="H32" s="43"/>
      <c r="I32" s="43"/>
      <c r="J32" s="43"/>
    </row>
    <row r="34" spans="1:6" ht="15.75">
      <c r="A34" s="14" t="s">
        <v>19</v>
      </c>
      <c r="C34" s="14"/>
      <c r="D34" s="14"/>
      <c r="E34" s="24" t="s">
        <v>23</v>
      </c>
      <c r="F34" s="24"/>
    </row>
  </sheetData>
  <mergeCells count="19">
    <mergeCell ref="C28:C32"/>
    <mergeCell ref="A8:A10"/>
    <mergeCell ref="B8:B10"/>
    <mergeCell ref="A23:A25"/>
    <mergeCell ref="B23:B25"/>
    <mergeCell ref="B26:B32"/>
    <mergeCell ref="A26:A32"/>
    <mergeCell ref="A11:A13"/>
    <mergeCell ref="B11:B13"/>
    <mergeCell ref="C18:C22"/>
    <mergeCell ref="B14:B22"/>
    <mergeCell ref="A14:A22"/>
    <mergeCell ref="E1:F1"/>
    <mergeCell ref="A5:A6"/>
    <mergeCell ref="B5:B6"/>
    <mergeCell ref="C5:C6"/>
    <mergeCell ref="D5:D6"/>
    <mergeCell ref="E5:J5"/>
    <mergeCell ref="A4:I4"/>
  </mergeCells>
  <pageMargins left="0.27559055118110237" right="0.15748031496062992" top="0.11811023622047245" bottom="0.15748031496062992" header="0.11811023622047245" footer="0.15748031496062992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3"/>
  <sheetViews>
    <sheetView tabSelected="1" topLeftCell="A13" workbookViewId="0">
      <selection activeCell="B28" sqref="B28:B32"/>
    </sheetView>
  </sheetViews>
  <sheetFormatPr defaultRowHeight="15"/>
  <cols>
    <col min="1" max="1" width="23.42578125" customWidth="1"/>
    <col min="2" max="2" width="36.7109375" customWidth="1"/>
    <col min="3" max="3" width="24.28515625" customWidth="1"/>
    <col min="4" max="4" width="12.42578125" customWidth="1"/>
    <col min="5" max="5" width="13.140625" customWidth="1"/>
    <col min="6" max="6" width="11.85546875" customWidth="1"/>
    <col min="7" max="7" width="11.42578125" customWidth="1"/>
    <col min="8" max="8" width="13.85546875" customWidth="1"/>
    <col min="9" max="9" width="13.140625" customWidth="1"/>
  </cols>
  <sheetData>
    <row r="1" spans="1:9" ht="15.75" customHeight="1">
      <c r="A1" s="5"/>
      <c r="B1" s="5"/>
      <c r="C1" s="5"/>
      <c r="D1" s="6"/>
      <c r="E1" s="50" t="s">
        <v>18</v>
      </c>
      <c r="F1" s="50"/>
      <c r="G1" s="12"/>
      <c r="H1" s="12"/>
      <c r="I1" s="12"/>
    </row>
    <row r="2" spans="1:9" ht="15.75">
      <c r="A2" s="5"/>
      <c r="B2" s="5"/>
      <c r="C2" s="5"/>
      <c r="D2" s="21" t="s">
        <v>21</v>
      </c>
      <c r="E2" s="21"/>
      <c r="F2" s="21"/>
      <c r="G2" s="12"/>
      <c r="H2" s="12"/>
      <c r="I2" s="12"/>
    </row>
    <row r="3" spans="1:9" ht="15.75">
      <c r="A3" s="5"/>
      <c r="B3" s="5"/>
      <c r="C3" s="5"/>
      <c r="D3" s="22"/>
      <c r="E3" s="23" t="s">
        <v>48</v>
      </c>
      <c r="F3" s="22"/>
      <c r="G3" s="12"/>
      <c r="H3" s="12"/>
      <c r="I3" s="12"/>
    </row>
    <row r="4" spans="1:9" ht="56.25" customHeight="1">
      <c r="A4" s="58" t="s">
        <v>26</v>
      </c>
      <c r="B4" s="58"/>
      <c r="C4" s="58"/>
      <c r="D4" s="58"/>
      <c r="E4" s="58"/>
      <c r="F4" s="58"/>
      <c r="G4" s="59"/>
      <c r="H4" s="59"/>
      <c r="I4" s="59"/>
    </row>
    <row r="5" spans="1:9">
      <c r="A5" s="69" t="s">
        <v>0</v>
      </c>
      <c r="B5" s="70" t="s">
        <v>1</v>
      </c>
      <c r="C5" s="71" t="s">
        <v>2</v>
      </c>
      <c r="D5" s="72" t="s">
        <v>3</v>
      </c>
      <c r="E5" s="66"/>
      <c r="F5" s="66"/>
      <c r="G5" s="66"/>
      <c r="H5" s="66"/>
      <c r="I5" s="66"/>
    </row>
    <row r="6" spans="1:9" ht="75">
      <c r="A6" s="69"/>
      <c r="B6" s="70"/>
      <c r="C6" s="71"/>
      <c r="D6" s="15" t="s">
        <v>27</v>
      </c>
      <c r="E6" s="15" t="s">
        <v>28</v>
      </c>
      <c r="F6" s="9" t="s">
        <v>29</v>
      </c>
      <c r="G6" s="9" t="s">
        <v>30</v>
      </c>
      <c r="H6" s="9" t="s">
        <v>31</v>
      </c>
      <c r="I6" s="9" t="s">
        <v>32</v>
      </c>
    </row>
    <row r="7" spans="1:9">
      <c r="A7" s="10">
        <v>1</v>
      </c>
      <c r="B7" s="10">
        <v>2</v>
      </c>
      <c r="C7" s="7">
        <v>3</v>
      </c>
      <c r="D7" s="7">
        <v>5</v>
      </c>
      <c r="E7" s="10">
        <v>6</v>
      </c>
      <c r="F7" s="7">
        <v>7</v>
      </c>
      <c r="G7" s="10">
        <v>8</v>
      </c>
      <c r="H7" s="10">
        <v>9</v>
      </c>
      <c r="I7" s="7">
        <v>10</v>
      </c>
    </row>
    <row r="8" spans="1:9">
      <c r="A8" s="73" t="s">
        <v>4</v>
      </c>
      <c r="B8" s="73" t="s">
        <v>34</v>
      </c>
      <c r="C8" s="16" t="s">
        <v>14</v>
      </c>
      <c r="D8" s="37">
        <f t="shared" ref="D8:E8" si="0">D9+D10+D11+D12</f>
        <v>420</v>
      </c>
      <c r="E8" s="37">
        <f t="shared" si="0"/>
        <v>14241.599999999999</v>
      </c>
      <c r="F8" s="30">
        <f t="shared" ref="F8:I8" si="1">F9+F10+F11+F12</f>
        <v>2544.0847599999997</v>
      </c>
      <c r="G8" s="37">
        <f t="shared" si="1"/>
        <v>2207.5</v>
      </c>
      <c r="H8" s="37">
        <f t="shared" si="1"/>
        <v>880</v>
      </c>
      <c r="I8" s="37">
        <f t="shared" si="1"/>
        <v>1260</v>
      </c>
    </row>
    <row r="9" spans="1:9">
      <c r="A9" s="78"/>
      <c r="B9" s="78"/>
      <c r="C9" s="17" t="s">
        <v>15</v>
      </c>
      <c r="D9" s="38"/>
      <c r="E9" s="38"/>
      <c r="F9" s="8"/>
      <c r="G9" s="38"/>
      <c r="H9" s="38"/>
      <c r="I9" s="38"/>
    </row>
    <row r="10" spans="1:9">
      <c r="A10" s="78"/>
      <c r="B10" s="78"/>
      <c r="C10" s="18" t="s">
        <v>12</v>
      </c>
      <c r="D10" s="38">
        <f t="shared" ref="D10" si="2">D20+D27</f>
        <v>0</v>
      </c>
      <c r="E10" s="38">
        <f t="shared" ref="E10:E11" si="3">E20+E25</f>
        <v>13261.699999999999</v>
      </c>
      <c r="F10" s="38">
        <f t="shared" ref="F10:I10" si="4">F20+F25</f>
        <v>1504.08476</v>
      </c>
      <c r="G10" s="38">
        <f t="shared" si="4"/>
        <v>1707.5</v>
      </c>
      <c r="H10" s="38">
        <f t="shared" si="4"/>
        <v>380</v>
      </c>
      <c r="I10" s="38">
        <f t="shared" si="4"/>
        <v>760</v>
      </c>
    </row>
    <row r="11" spans="1:9">
      <c r="A11" s="79"/>
      <c r="B11" s="79"/>
      <c r="C11" s="18" t="s">
        <v>16</v>
      </c>
      <c r="D11" s="38">
        <f>D21+D26</f>
        <v>420</v>
      </c>
      <c r="E11" s="38">
        <f t="shared" si="3"/>
        <v>979.9</v>
      </c>
      <c r="F11" s="38">
        <f t="shared" ref="F11:I11" si="5">F21+F26</f>
        <v>1040</v>
      </c>
      <c r="G11" s="38">
        <f t="shared" si="5"/>
        <v>500</v>
      </c>
      <c r="H11" s="38">
        <f t="shared" si="5"/>
        <v>500</v>
      </c>
      <c r="I11" s="38">
        <f t="shared" si="5"/>
        <v>500</v>
      </c>
    </row>
    <row r="12" spans="1:9" ht="20.25" customHeight="1">
      <c r="A12" s="80"/>
      <c r="B12" s="80"/>
      <c r="C12" s="19" t="s">
        <v>17</v>
      </c>
      <c r="D12" s="38"/>
      <c r="E12" s="38"/>
      <c r="F12" s="8"/>
      <c r="G12" s="38"/>
      <c r="H12" s="38"/>
      <c r="I12" s="38"/>
    </row>
    <row r="13" spans="1:9">
      <c r="A13" s="76" t="s">
        <v>8</v>
      </c>
      <c r="B13" s="76" t="s">
        <v>36</v>
      </c>
      <c r="C13" s="16" t="s">
        <v>14</v>
      </c>
      <c r="D13" s="39">
        <f t="shared" ref="D13:E13" si="6">D14+D15+D16+D17</f>
        <v>420</v>
      </c>
      <c r="E13" s="39">
        <f t="shared" si="6"/>
        <v>502</v>
      </c>
      <c r="F13" s="31">
        <f t="shared" ref="F13:I13" si="7">F14+F15+F16+F17</f>
        <v>250</v>
      </c>
      <c r="G13" s="39">
        <f t="shared" si="7"/>
        <v>690</v>
      </c>
      <c r="H13" s="39">
        <f t="shared" si="7"/>
        <v>880</v>
      </c>
      <c r="I13" s="39">
        <f t="shared" si="7"/>
        <v>1260</v>
      </c>
    </row>
    <row r="14" spans="1:9">
      <c r="A14" s="76"/>
      <c r="B14" s="76"/>
      <c r="C14" s="17" t="s">
        <v>15</v>
      </c>
      <c r="D14" s="40"/>
      <c r="E14" s="40"/>
      <c r="F14" s="32"/>
      <c r="G14" s="40"/>
      <c r="H14" s="40"/>
      <c r="I14" s="40"/>
    </row>
    <row r="15" spans="1:9">
      <c r="A15" s="76"/>
      <c r="B15" s="76"/>
      <c r="C15" s="18" t="s">
        <v>12</v>
      </c>
      <c r="D15" s="40">
        <f t="shared" ref="D15:E15" si="8">D20</f>
        <v>0</v>
      </c>
      <c r="E15" s="40">
        <f t="shared" si="8"/>
        <v>0</v>
      </c>
      <c r="F15" s="32">
        <f t="shared" ref="F15:I15" si="9">F20</f>
        <v>0</v>
      </c>
      <c r="G15" s="40">
        <f t="shared" si="9"/>
        <v>190</v>
      </c>
      <c r="H15" s="40">
        <f t="shared" si="9"/>
        <v>380</v>
      </c>
      <c r="I15" s="40">
        <f t="shared" si="9"/>
        <v>760</v>
      </c>
    </row>
    <row r="16" spans="1:9">
      <c r="A16" s="76"/>
      <c r="B16" s="76"/>
      <c r="C16" s="18" t="s">
        <v>16</v>
      </c>
      <c r="D16" s="40">
        <f t="shared" ref="D16:E16" si="10">D21</f>
        <v>420</v>
      </c>
      <c r="E16" s="40">
        <f t="shared" si="10"/>
        <v>502</v>
      </c>
      <c r="F16" s="32">
        <f t="shared" ref="F16:I16" si="11">F21</f>
        <v>250</v>
      </c>
      <c r="G16" s="40">
        <f t="shared" si="11"/>
        <v>500</v>
      </c>
      <c r="H16" s="40">
        <f t="shared" si="11"/>
        <v>500</v>
      </c>
      <c r="I16" s="40">
        <f t="shared" si="11"/>
        <v>500</v>
      </c>
    </row>
    <row r="17" spans="1:9">
      <c r="A17" s="76"/>
      <c r="B17" s="76"/>
      <c r="C17" s="19" t="s">
        <v>17</v>
      </c>
      <c r="D17" s="40"/>
      <c r="E17" s="40"/>
      <c r="F17" s="32"/>
      <c r="G17" s="40"/>
      <c r="H17" s="40"/>
      <c r="I17" s="40"/>
    </row>
    <row r="18" spans="1:9">
      <c r="A18" s="76" t="s">
        <v>9</v>
      </c>
      <c r="B18" s="81" t="s">
        <v>47</v>
      </c>
      <c r="C18" s="16" t="s">
        <v>14</v>
      </c>
      <c r="D18" s="41">
        <f t="shared" ref="D18:E18" si="12">D20+D21+D22</f>
        <v>420</v>
      </c>
      <c r="E18" s="41">
        <f t="shared" si="12"/>
        <v>502</v>
      </c>
      <c r="F18" s="33">
        <f t="shared" ref="F18:I18" si="13">F20+F21+F22</f>
        <v>250</v>
      </c>
      <c r="G18" s="41">
        <f t="shared" si="13"/>
        <v>690</v>
      </c>
      <c r="H18" s="41">
        <f t="shared" si="13"/>
        <v>880</v>
      </c>
      <c r="I18" s="41">
        <f t="shared" si="13"/>
        <v>1260</v>
      </c>
    </row>
    <row r="19" spans="1:9">
      <c r="A19" s="76"/>
      <c r="B19" s="81"/>
      <c r="C19" s="17" t="s">
        <v>15</v>
      </c>
      <c r="D19" s="42"/>
      <c r="E19" s="42"/>
      <c r="F19" s="34"/>
      <c r="G19" s="42"/>
      <c r="H19" s="42"/>
      <c r="I19" s="42"/>
    </row>
    <row r="20" spans="1:9">
      <c r="A20" s="76"/>
      <c r="B20" s="81"/>
      <c r="C20" s="18" t="s">
        <v>12</v>
      </c>
      <c r="D20" s="42"/>
      <c r="E20" s="42"/>
      <c r="F20" s="34"/>
      <c r="G20" s="42">
        <v>190</v>
      </c>
      <c r="H20" s="42">
        <v>380</v>
      </c>
      <c r="I20" s="42">
        <v>760</v>
      </c>
    </row>
    <row r="21" spans="1:9">
      <c r="A21" s="76"/>
      <c r="B21" s="81"/>
      <c r="C21" s="18" t="s">
        <v>16</v>
      </c>
      <c r="D21" s="42">
        <v>420</v>
      </c>
      <c r="E21" s="42">
        <v>502</v>
      </c>
      <c r="F21" s="42">
        <v>250</v>
      </c>
      <c r="G21" s="42">
        <v>500</v>
      </c>
      <c r="H21" s="42">
        <v>500</v>
      </c>
      <c r="I21" s="42">
        <v>500</v>
      </c>
    </row>
    <row r="22" spans="1:9" ht="20.25" customHeight="1">
      <c r="A22" s="76"/>
      <c r="B22" s="81"/>
      <c r="C22" s="19" t="s">
        <v>17</v>
      </c>
      <c r="D22" s="34"/>
      <c r="E22" s="34"/>
      <c r="F22" s="34"/>
      <c r="G22" s="34"/>
      <c r="H22" s="34"/>
      <c r="I22" s="34"/>
    </row>
    <row r="23" spans="1:9" ht="15.75" customHeight="1">
      <c r="A23" s="76" t="s">
        <v>24</v>
      </c>
      <c r="B23" s="76" t="s">
        <v>53</v>
      </c>
      <c r="C23" s="29" t="s">
        <v>14</v>
      </c>
      <c r="D23" s="33">
        <f>D25+D26</f>
        <v>0</v>
      </c>
      <c r="E23" s="45">
        <f>E25+E26</f>
        <v>13739.599999999999</v>
      </c>
      <c r="F23" s="33">
        <f t="shared" ref="F23:I23" si="14">F25+F26</f>
        <v>2294.0847599999997</v>
      </c>
      <c r="G23" s="33">
        <f t="shared" si="14"/>
        <v>1517.5</v>
      </c>
      <c r="H23" s="33">
        <f t="shared" si="14"/>
        <v>0</v>
      </c>
      <c r="I23" s="33">
        <f t="shared" si="14"/>
        <v>0</v>
      </c>
    </row>
    <row r="24" spans="1:9">
      <c r="A24" s="77"/>
      <c r="B24" s="76"/>
      <c r="C24" s="17" t="s">
        <v>15</v>
      </c>
      <c r="D24" s="34"/>
      <c r="E24" s="46"/>
      <c r="F24" s="34"/>
      <c r="G24" s="34"/>
      <c r="H24" s="34"/>
      <c r="I24" s="34"/>
    </row>
    <row r="25" spans="1:9">
      <c r="A25" s="77"/>
      <c r="B25" s="76"/>
      <c r="C25" s="18" t="s">
        <v>12</v>
      </c>
      <c r="D25" s="34"/>
      <c r="E25" s="46">
        <f>E30</f>
        <v>13261.699999999999</v>
      </c>
      <c r="F25" s="46">
        <f>F30</f>
        <v>1504.08476</v>
      </c>
      <c r="G25" s="46">
        <f t="shared" ref="G25:I25" si="15">G30</f>
        <v>1517.5</v>
      </c>
      <c r="H25" s="46">
        <f t="shared" si="15"/>
        <v>0</v>
      </c>
      <c r="I25" s="46">
        <f t="shared" si="15"/>
        <v>0</v>
      </c>
    </row>
    <row r="26" spans="1:9">
      <c r="A26" s="77"/>
      <c r="B26" s="76"/>
      <c r="C26" s="18" t="s">
        <v>16</v>
      </c>
      <c r="D26" s="34"/>
      <c r="E26" s="46">
        <f>E31</f>
        <v>477.9</v>
      </c>
      <c r="F26" s="46">
        <f>F31</f>
        <v>790</v>
      </c>
      <c r="G26" s="34"/>
      <c r="H26" s="34"/>
      <c r="I26" s="34"/>
    </row>
    <row r="27" spans="1:9">
      <c r="A27" s="77"/>
      <c r="B27" s="76"/>
      <c r="C27" s="19" t="s">
        <v>17</v>
      </c>
      <c r="D27" s="34">
        <f t="shared" ref="D27" si="16">D30</f>
        <v>0</v>
      </c>
      <c r="E27" s="46"/>
      <c r="F27" s="34"/>
      <c r="G27" s="34"/>
      <c r="H27" s="34">
        <f t="shared" ref="H27:I27" si="17">H30</f>
        <v>0</v>
      </c>
      <c r="I27" s="34">
        <f t="shared" si="17"/>
        <v>0</v>
      </c>
    </row>
    <row r="28" spans="1:9">
      <c r="A28" s="73" t="s">
        <v>11</v>
      </c>
      <c r="B28" s="73" t="s">
        <v>38</v>
      </c>
      <c r="C28" s="29" t="s">
        <v>14</v>
      </c>
      <c r="D28" s="33">
        <f t="shared" ref="D28:E28" si="18">D30+D31+D32</f>
        <v>0</v>
      </c>
      <c r="E28" s="45">
        <f t="shared" si="18"/>
        <v>13739.599999999999</v>
      </c>
      <c r="F28" s="33">
        <f t="shared" ref="F28:I28" si="19">F30+F31+F32</f>
        <v>2294.0847599999997</v>
      </c>
      <c r="G28" s="33">
        <f t="shared" si="19"/>
        <v>1517.5</v>
      </c>
      <c r="H28" s="33">
        <f t="shared" si="19"/>
        <v>0</v>
      </c>
      <c r="I28" s="33">
        <f t="shared" si="19"/>
        <v>0</v>
      </c>
    </row>
    <row r="29" spans="1:9">
      <c r="A29" s="74"/>
      <c r="B29" s="74"/>
      <c r="C29" s="17" t="s">
        <v>15</v>
      </c>
      <c r="D29" s="34"/>
      <c r="E29" s="46"/>
      <c r="F29" s="34"/>
      <c r="G29" s="34"/>
      <c r="H29" s="34"/>
      <c r="I29" s="34"/>
    </row>
    <row r="30" spans="1:9">
      <c r="A30" s="74"/>
      <c r="B30" s="74"/>
      <c r="C30" s="18" t="s">
        <v>12</v>
      </c>
      <c r="D30" s="34"/>
      <c r="E30" s="46">
        <f>12108.3+1153.4</f>
        <v>13261.699999999999</v>
      </c>
      <c r="F30" s="34">
        <f>755+749.08476</f>
        <v>1504.08476</v>
      </c>
      <c r="G30" s="34">
        <v>1517.5</v>
      </c>
      <c r="H30" s="34"/>
      <c r="I30" s="34"/>
    </row>
    <row r="31" spans="1:9">
      <c r="A31" s="74"/>
      <c r="B31" s="74"/>
      <c r="C31" s="18" t="s">
        <v>16</v>
      </c>
      <c r="D31" s="34"/>
      <c r="E31" s="46">
        <f>474.4+1.5+2</f>
        <v>477.9</v>
      </c>
      <c r="F31" s="34">
        <v>790</v>
      </c>
      <c r="G31" s="34"/>
      <c r="H31" s="34"/>
      <c r="I31" s="34"/>
    </row>
    <row r="32" spans="1:9">
      <c r="A32" s="75"/>
      <c r="B32" s="75"/>
      <c r="C32" s="19" t="s">
        <v>17</v>
      </c>
      <c r="D32" s="34"/>
      <c r="E32" s="34"/>
      <c r="F32" s="34"/>
      <c r="G32" s="34"/>
      <c r="H32" s="34"/>
      <c r="I32" s="34"/>
    </row>
    <row r="33" spans="1:6" ht="17.25" customHeight="1">
      <c r="A33" s="14" t="s">
        <v>19</v>
      </c>
      <c r="C33" s="14"/>
      <c r="D33" s="14"/>
      <c r="E33" s="24" t="s">
        <v>23</v>
      </c>
      <c r="F33" s="24"/>
    </row>
  </sheetData>
  <mergeCells count="16">
    <mergeCell ref="B28:B32"/>
    <mergeCell ref="A28:A32"/>
    <mergeCell ref="A23:A27"/>
    <mergeCell ref="B23:B27"/>
    <mergeCell ref="A8:A12"/>
    <mergeCell ref="B8:B12"/>
    <mergeCell ref="A13:A17"/>
    <mergeCell ref="B13:B17"/>
    <mergeCell ref="A18:A22"/>
    <mergeCell ref="B18:B22"/>
    <mergeCell ref="E1:F1"/>
    <mergeCell ref="A4:I4"/>
    <mergeCell ref="A5:A6"/>
    <mergeCell ref="B5:B6"/>
    <mergeCell ref="C5:C6"/>
    <mergeCell ref="D5:I5"/>
  </mergeCells>
  <pageMargins left="0.23622047244094491" right="0.15748031496062992" top="0.15748031496062992" bottom="0.19685039370078741" header="0.11811023622047245" footer="0.15748031496062992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  спорт (2)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2021-01-19T10:19:33Z</dcterms:modified>
</cp:coreProperties>
</file>