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05" windowWidth="15120" windowHeight="7710" activeTab="1"/>
  </bookViews>
  <sheets>
    <sheet name="таб 2 (2)" sheetId="12" r:id="rId1"/>
    <sheet name="2016" sheetId="11" r:id="rId2"/>
  </sheets>
  <calcPr calcId="124519"/>
</workbook>
</file>

<file path=xl/calcChain.xml><?xml version="1.0" encoding="utf-8"?>
<calcChain xmlns="http://schemas.openxmlformats.org/spreadsheetml/2006/main">
  <c r="I14" i="11"/>
  <c r="J14"/>
  <c r="H14"/>
  <c r="H103"/>
  <c r="H100"/>
  <c r="F14"/>
  <c r="G45" l="1"/>
  <c r="G56"/>
  <c r="G46" l="1"/>
  <c r="G71" l="1"/>
  <c r="I115" i="12"/>
  <c r="H115"/>
  <c r="G115"/>
  <c r="F115"/>
  <c r="E115"/>
  <c r="D115"/>
  <c r="F112"/>
  <c r="F110" s="1"/>
  <c r="E112"/>
  <c r="I110"/>
  <c r="H110"/>
  <c r="G110"/>
  <c r="E110"/>
  <c r="D110"/>
  <c r="F107"/>
  <c r="F105" s="1"/>
  <c r="E107"/>
  <c r="I105"/>
  <c r="H105"/>
  <c r="G105"/>
  <c r="E105"/>
  <c r="D105"/>
  <c r="F102"/>
  <c r="F100" s="1"/>
  <c r="E102"/>
  <c r="I100"/>
  <c r="H100"/>
  <c r="G100"/>
  <c r="E100"/>
  <c r="D100"/>
  <c r="F96"/>
  <c r="F95" s="1"/>
  <c r="E96"/>
  <c r="I95"/>
  <c r="H95"/>
  <c r="G95"/>
  <c r="E95"/>
  <c r="D95"/>
  <c r="F92"/>
  <c r="F90" s="1"/>
  <c r="E92"/>
  <c r="I90"/>
  <c r="H90"/>
  <c r="G90"/>
  <c r="E90"/>
  <c r="D90"/>
  <c r="F87"/>
  <c r="F85" s="1"/>
  <c r="E87"/>
  <c r="I85"/>
  <c r="H85"/>
  <c r="G85"/>
  <c r="E85"/>
  <c r="D85"/>
  <c r="I80"/>
  <c r="H80"/>
  <c r="G80"/>
  <c r="E80"/>
  <c r="D80"/>
  <c r="I75"/>
  <c r="H75"/>
  <c r="G75"/>
  <c r="F75"/>
  <c r="E75"/>
  <c r="D75"/>
  <c r="I70"/>
  <c r="H70"/>
  <c r="G70"/>
  <c r="F70"/>
  <c r="E70"/>
  <c r="D70"/>
  <c r="I69"/>
  <c r="H69"/>
  <c r="G69"/>
  <c r="F69"/>
  <c r="E69"/>
  <c r="D69"/>
  <c r="D14" s="1"/>
  <c r="I68"/>
  <c r="H68"/>
  <c r="G68"/>
  <c r="F68"/>
  <c r="E68"/>
  <c r="D68"/>
  <c r="I67"/>
  <c r="H67"/>
  <c r="G67"/>
  <c r="F67"/>
  <c r="E67"/>
  <c r="D67"/>
  <c r="I66"/>
  <c r="H66"/>
  <c r="G66"/>
  <c r="F66"/>
  <c r="E66"/>
  <c r="D66"/>
  <c r="I65"/>
  <c r="H65"/>
  <c r="G65"/>
  <c r="F65"/>
  <c r="E65"/>
  <c r="D65"/>
  <c r="E63"/>
  <c r="I60"/>
  <c r="H60"/>
  <c r="G60"/>
  <c r="F60"/>
  <c r="E60"/>
  <c r="D60"/>
  <c r="I59"/>
  <c r="H59"/>
  <c r="G59"/>
  <c r="F59"/>
  <c r="E59"/>
  <c r="D59"/>
  <c r="I58"/>
  <c r="H58"/>
  <c r="G58"/>
  <c r="F58"/>
  <c r="E58"/>
  <c r="D58"/>
  <c r="I57"/>
  <c r="H57"/>
  <c r="G57"/>
  <c r="F57"/>
  <c r="E57"/>
  <c r="D57"/>
  <c r="I56"/>
  <c r="H56"/>
  <c r="G56"/>
  <c r="F56"/>
  <c r="E56"/>
  <c r="D56"/>
  <c r="I55"/>
  <c r="H55"/>
  <c r="G55"/>
  <c r="F55"/>
  <c r="E55"/>
  <c r="D55"/>
  <c r="E53"/>
  <c r="E50" s="1"/>
  <c r="I50"/>
  <c r="H50"/>
  <c r="G50"/>
  <c r="F50"/>
  <c r="D50"/>
  <c r="I49"/>
  <c r="H49"/>
  <c r="H14" s="1"/>
  <c r="G49"/>
  <c r="F49"/>
  <c r="F14" s="1"/>
  <c r="E49"/>
  <c r="I48"/>
  <c r="H48"/>
  <c r="G48"/>
  <c r="F48"/>
  <c r="E48"/>
  <c r="D48"/>
  <c r="I47"/>
  <c r="I45" s="1"/>
  <c r="H47"/>
  <c r="G47"/>
  <c r="G45" s="1"/>
  <c r="F47"/>
  <c r="E47"/>
  <c r="E45" s="1"/>
  <c r="I46"/>
  <c r="H46"/>
  <c r="H11" s="1"/>
  <c r="G46"/>
  <c r="F46"/>
  <c r="F11" s="1"/>
  <c r="E46"/>
  <c r="D46"/>
  <c r="D11" s="1"/>
  <c r="H45"/>
  <c r="F45"/>
  <c r="D45"/>
  <c r="E42"/>
  <c r="I40"/>
  <c r="H40"/>
  <c r="G40"/>
  <c r="F40"/>
  <c r="E40"/>
  <c r="D40"/>
  <c r="F38"/>
  <c r="F35" s="1"/>
  <c r="E38"/>
  <c r="E37"/>
  <c r="E17" s="1"/>
  <c r="E36"/>
  <c r="I35"/>
  <c r="H35"/>
  <c r="G35"/>
  <c r="E35"/>
  <c r="D35"/>
  <c r="I30"/>
  <c r="H30"/>
  <c r="G30"/>
  <c r="F30"/>
  <c r="E30"/>
  <c r="D30"/>
  <c r="I25"/>
  <c r="H25"/>
  <c r="G25"/>
  <c r="F25"/>
  <c r="E25"/>
  <c r="D25"/>
  <c r="E24"/>
  <c r="E20" s="1"/>
  <c r="I20"/>
  <c r="H20"/>
  <c r="G20"/>
  <c r="F20"/>
  <c r="D20"/>
  <c r="I19"/>
  <c r="H19"/>
  <c r="G19"/>
  <c r="F19"/>
  <c r="E19"/>
  <c r="D19"/>
  <c r="I18"/>
  <c r="H18"/>
  <c r="H13" s="1"/>
  <c r="G18"/>
  <c r="F13"/>
  <c r="E18"/>
  <c r="D18"/>
  <c r="D13" s="1"/>
  <c r="I17"/>
  <c r="H17"/>
  <c r="H15" s="1"/>
  <c r="G17"/>
  <c r="F15"/>
  <c r="D17"/>
  <c r="D15" s="1"/>
  <c r="I16"/>
  <c r="H16"/>
  <c r="G16"/>
  <c r="F16"/>
  <c r="E16"/>
  <c r="D16"/>
  <c r="I15"/>
  <c r="G15"/>
  <c r="I14"/>
  <c r="G14"/>
  <c r="E14"/>
  <c r="I13"/>
  <c r="G13"/>
  <c r="E13"/>
  <c r="I12"/>
  <c r="G12"/>
  <c r="I11"/>
  <c r="E11"/>
  <c r="I10"/>
  <c r="G10"/>
  <c r="E15" l="1"/>
  <c r="E12"/>
  <c r="D10"/>
  <c r="H10"/>
  <c r="D12"/>
  <c r="F12"/>
  <c r="F10" s="1"/>
  <c r="H12"/>
  <c r="E10" l="1"/>
  <c r="F86" i="11"/>
  <c r="F49" l="1"/>
  <c r="F80"/>
  <c r="F79"/>
  <c r="F46" l="1"/>
  <c r="G57"/>
  <c r="H57"/>
  <c r="I57"/>
  <c r="J57"/>
  <c r="G192" l="1"/>
  <c r="G129" l="1"/>
  <c r="G125"/>
  <c r="G124"/>
  <c r="F113"/>
  <c r="F111"/>
  <c r="F104" s="1"/>
  <c r="F103" s="1"/>
  <c r="G104"/>
  <c r="F68"/>
  <c r="E74"/>
  <c r="F76"/>
  <c r="F51"/>
  <c r="F50"/>
  <c r="F42" l="1"/>
  <c r="F74"/>
  <c r="F57"/>
  <c r="G117"/>
  <c r="G42"/>
  <c r="F33"/>
  <c r="F30"/>
  <c r="F34"/>
  <c r="F31"/>
  <c r="F26"/>
  <c r="F25"/>
  <c r="E88" l="1"/>
  <c r="J201"/>
  <c r="I201"/>
  <c r="H201"/>
  <c r="G201"/>
  <c r="F201"/>
  <c r="E201"/>
  <c r="J198"/>
  <c r="I198"/>
  <c r="H198"/>
  <c r="G198"/>
  <c r="F198"/>
  <c r="E198"/>
  <c r="J195"/>
  <c r="I195"/>
  <c r="H195"/>
  <c r="G195"/>
  <c r="F195"/>
  <c r="E195"/>
  <c r="J192"/>
  <c r="I192"/>
  <c r="H192"/>
  <c r="F192"/>
  <c r="E192"/>
  <c r="J189"/>
  <c r="I189"/>
  <c r="G189"/>
  <c r="F189"/>
  <c r="E189"/>
  <c r="J186"/>
  <c r="I186"/>
  <c r="H186"/>
  <c r="G186"/>
  <c r="F186"/>
  <c r="E186"/>
  <c r="J183"/>
  <c r="I183"/>
  <c r="H183"/>
  <c r="G183"/>
  <c r="F183"/>
  <c r="E183"/>
  <c r="J174"/>
  <c r="I174"/>
  <c r="H174"/>
  <c r="G174"/>
  <c r="F174"/>
  <c r="E174"/>
  <c r="J160"/>
  <c r="I160"/>
  <c r="H160"/>
  <c r="G160"/>
  <c r="F160"/>
  <c r="E160"/>
  <c r="J158"/>
  <c r="I158"/>
  <c r="H158"/>
  <c r="G158"/>
  <c r="F158"/>
  <c r="E158"/>
  <c r="J157"/>
  <c r="I157"/>
  <c r="H157"/>
  <c r="G157"/>
  <c r="F157"/>
  <c r="E157"/>
  <c r="J153"/>
  <c r="I153"/>
  <c r="H153"/>
  <c r="G153"/>
  <c r="F153"/>
  <c r="E153"/>
  <c r="J143"/>
  <c r="I143"/>
  <c r="H143"/>
  <c r="G143"/>
  <c r="F143"/>
  <c r="E143"/>
  <c r="J138"/>
  <c r="I138"/>
  <c r="H138"/>
  <c r="G138"/>
  <c r="F138"/>
  <c r="E138"/>
  <c r="J135"/>
  <c r="I135"/>
  <c r="H135"/>
  <c r="G135"/>
  <c r="F135"/>
  <c r="E135"/>
  <c r="J133"/>
  <c r="I133"/>
  <c r="H133"/>
  <c r="G133"/>
  <c r="F133"/>
  <c r="E133"/>
  <c r="J130"/>
  <c r="I130"/>
  <c r="H130"/>
  <c r="G130"/>
  <c r="F130"/>
  <c r="E130"/>
  <c r="J117"/>
  <c r="J114" s="1"/>
  <c r="I117"/>
  <c r="H117"/>
  <c r="F117"/>
  <c r="E117"/>
  <c r="H114"/>
  <c r="E104"/>
  <c r="J103"/>
  <c r="J100" s="1"/>
  <c r="I103"/>
  <c r="I100" s="1"/>
  <c r="G103"/>
  <c r="G100"/>
  <c r="F100"/>
  <c r="J88"/>
  <c r="J81" s="1"/>
  <c r="I88"/>
  <c r="I81" s="1"/>
  <c r="H88"/>
  <c r="H81" s="1"/>
  <c r="G88"/>
  <c r="G81" s="1"/>
  <c r="F88"/>
  <c r="F81" s="1"/>
  <c r="H75"/>
  <c r="J74"/>
  <c r="I74"/>
  <c r="H74"/>
  <c r="G74"/>
  <c r="J72"/>
  <c r="I72"/>
  <c r="H72"/>
  <c r="G72"/>
  <c r="F72"/>
  <c r="E72"/>
  <c r="E60"/>
  <c r="E57"/>
  <c r="J56"/>
  <c r="I56"/>
  <c r="H56"/>
  <c r="E53"/>
  <c r="E47"/>
  <c r="E46"/>
  <c r="E44"/>
  <c r="E43"/>
  <c r="J42"/>
  <c r="I42"/>
  <c r="I39" s="1"/>
  <c r="H42"/>
  <c r="J39"/>
  <c r="H39"/>
  <c r="G39"/>
  <c r="F39"/>
  <c r="J35"/>
  <c r="I35"/>
  <c r="H35"/>
  <c r="G35"/>
  <c r="F35"/>
  <c r="E35"/>
  <c r="E34"/>
  <c r="E33"/>
  <c r="E32"/>
  <c r="E31"/>
  <c r="J24"/>
  <c r="I24"/>
  <c r="H24"/>
  <c r="G24"/>
  <c r="F24"/>
  <c r="J22"/>
  <c r="I22"/>
  <c r="H22"/>
  <c r="G22"/>
  <c r="F22"/>
  <c r="J15"/>
  <c r="I15"/>
  <c r="H15"/>
  <c r="G15"/>
  <c r="F15"/>
  <c r="E15"/>
  <c r="E24" l="1"/>
  <c r="E22" s="1"/>
  <c r="J12"/>
  <c r="I114"/>
  <c r="G114"/>
  <c r="H11"/>
  <c r="H9" s="1"/>
  <c r="H12"/>
  <c r="J11"/>
  <c r="I11"/>
  <c r="I9" s="1"/>
  <c r="I12"/>
  <c r="E49"/>
  <c r="I75"/>
  <c r="J75" s="1"/>
  <c r="E103"/>
  <c r="E114"/>
  <c r="E81"/>
  <c r="G14"/>
  <c r="G11" s="1"/>
  <c r="F12" s="1"/>
  <c r="J9"/>
  <c r="F114"/>
  <c r="E42"/>
  <c r="F11" l="1"/>
  <c r="F9" s="1"/>
  <c r="E39"/>
  <c r="E14" s="1"/>
  <c r="E100"/>
  <c r="G12"/>
  <c r="G9"/>
  <c r="E12"/>
  <c r="E11" l="1"/>
  <c r="E9" s="1"/>
</calcChain>
</file>

<file path=xl/sharedStrings.xml><?xml version="1.0" encoding="utf-8"?>
<sst xmlns="http://schemas.openxmlformats.org/spreadsheetml/2006/main" count="442" uniqueCount="174">
  <si>
    <t xml:space="preserve">Расходы  бюджета  муниципального района на реализацию муниципальной программы                                                                                                                                                                   Нижнедевицкого муниципального района Воронежской области                                                                      _____________________________________________________________________                                 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</si>
  <si>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</si>
  <si>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</si>
  <si>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местного бюджета (далее - ГРБС)</t>
  </si>
  <si>
    <t>Расходы местного бюджета по годам реализации муниципальной программы, тыс. руб.</t>
  </si>
  <si>
    <t>2014
(первый год реализации)</t>
  </si>
  <si>
    <t>2015
(второй год реализации)</t>
  </si>
  <si>
    <t xml:space="preserve">2016
(третий год реализации) </t>
  </si>
  <si>
    <t>МУНИЦИПАЛЬНАЯ ПРОГРАММА</t>
  </si>
  <si>
    <t>всего</t>
  </si>
  <si>
    <t>в том числе по ГРБС:</t>
  </si>
  <si>
    <t>Администрация Нижнедевицкого муниципального района</t>
  </si>
  <si>
    <t>ПОДПРОГРАММА 1</t>
  </si>
  <si>
    <t xml:space="preserve">Основное мероприятие 1.1 </t>
  </si>
  <si>
    <t>ПОДПРОГРАММА 2</t>
  </si>
  <si>
    <t>в том числе по статьям расходов:</t>
  </si>
  <si>
    <t>ПРОЧИЕ  расходы</t>
  </si>
  <si>
    <t>Вовлечение молодежи в социальну практику</t>
  </si>
  <si>
    <t>ПОДПРОГРАММА 3</t>
  </si>
  <si>
    <t>Код бюджетной классификации 
(областной
бюджет)</t>
  </si>
  <si>
    <t>«Создание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района»</t>
  </si>
  <si>
    <t>«Создание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района»</t>
  </si>
  <si>
    <t>«Обеспечение учащихся общеобразовательных учреждений молочной продукцией»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</si>
  <si>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</si>
  <si>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Основное мероприятие 1.4</t>
  </si>
  <si>
    <t>Основное мероприятие 1.5</t>
  </si>
  <si>
    <t>Мероприятия по организации отдыха и оздоровления детей и молодежи</t>
  </si>
  <si>
    <t xml:space="preserve">Расходы на обеспечение функции муниципальных органов </t>
  </si>
  <si>
    <t>924 0709 0148070111211</t>
  </si>
  <si>
    <t xml:space="preserve">Мероприятия в области дополнительного образования и воспитания детей в рамках подпрограммы «Развитие дополнительного образования и воспитания» муниципальной программы  Нижнедевицкого муниципального района Воронежской области «Развитие образования» </t>
  </si>
  <si>
    <t>924 0702 011 0059 242221</t>
  </si>
  <si>
    <t>924 0702 011 0059 244222</t>
  </si>
  <si>
    <t>924 0702 011 0059 244223</t>
  </si>
  <si>
    <t>924 0702 011 0059 244225</t>
  </si>
  <si>
    <t>924 0702 011 0059 244226</t>
  </si>
  <si>
    <t>924 0702 011 0059 244290</t>
  </si>
  <si>
    <t>924 0702 011 0059 242340</t>
  </si>
  <si>
    <t>924 0702 012 0059 111211</t>
  </si>
  <si>
    <t>924 0702 012 0059 242221</t>
  </si>
  <si>
    <t>924 0702 012 0059 111213</t>
  </si>
  <si>
    <t xml:space="preserve">Основное мероприятие 2.1 </t>
  </si>
  <si>
    <t>Основное мероприятие 4.1</t>
  </si>
  <si>
    <t>Основное мероприятие 4. 2</t>
  </si>
  <si>
    <t>924 0709 0148070111213</t>
  </si>
  <si>
    <t>Основное мероприятие 3.1</t>
  </si>
  <si>
    <t>924 0707 01 38031 244290</t>
  </si>
  <si>
    <t>924 0707 01 38031 244340</t>
  </si>
  <si>
    <t>924 01 13 014 7824 111211</t>
  </si>
  <si>
    <t>924 01 13 014 7824 111213</t>
  </si>
  <si>
    <t>924 01 13 014 7824 242 221</t>
  </si>
  <si>
    <t>924 01 13 014 7824 244 225</t>
  </si>
  <si>
    <t>924 01 13 014 7824 244 226</t>
  </si>
  <si>
    <t>924 01 13 014 7824 242 310</t>
  </si>
  <si>
    <t>924 01 13 014 7824 244 340</t>
  </si>
  <si>
    <t>Основное мероприятие 4. 3</t>
  </si>
  <si>
    <t>Субвенции на обеспечение выплат семьям опекунов на содержание подопечных детей</t>
  </si>
  <si>
    <t>Основное мероприятие 4. 4</t>
  </si>
  <si>
    <t>Основное мероприятие 4. 5</t>
  </si>
  <si>
    <t>Основное мероприятие 4. 6</t>
  </si>
  <si>
    <t>Субвенции на обеспечение выплаты вознаграждения, причитающегося приемному родителю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</si>
  <si>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</si>
  <si>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4. 7</t>
  </si>
  <si>
    <t>Основное мероприятие 4. 8</t>
  </si>
  <si>
    <t>Основное мероприятие 4. 9</t>
  </si>
  <si>
    <t>Субвенция на обеспечение единовременной выплаты при передаче ребенка на воспитание в семью</t>
  </si>
  <si>
    <t>Субвенции на обеспечение единовременной выплаты при устройстве в семью ребенка-инвалида или ребенка, достигшего возраста 10 лет</t>
  </si>
  <si>
    <t>924 0701 011 7815 244262</t>
  </si>
  <si>
    <t xml:space="preserve">Развите дошкольного  и общего образования </t>
  </si>
  <si>
    <t xml:space="preserve">Развите дополнительного образования </t>
  </si>
  <si>
    <t xml:space="preserve">ПОДПРОГРАММА 4
</t>
  </si>
  <si>
    <t xml:space="preserve">"Обеспечение реализации    муниципальной  программы" </t>
  </si>
  <si>
    <t>924 1004011 7815 244262</t>
  </si>
  <si>
    <t xml:space="preserve">Расходы  на обеспечение деятельности  муниципального учреждения </t>
  </si>
  <si>
    <t>925 0702 011 0059 850290</t>
  </si>
  <si>
    <t>924 07 07 01 18028244226</t>
  </si>
  <si>
    <t>Выполнение других расходных обязвтельств</t>
  </si>
  <si>
    <t>924 0709 0148020111211</t>
  </si>
  <si>
    <t>924 0709 0148020111213</t>
  </si>
  <si>
    <t>924 0709 0148020242 221</t>
  </si>
  <si>
    <t>924 0709 0148020244 222</t>
  </si>
  <si>
    <t>924 0709 0148020244 223</t>
  </si>
  <si>
    <t>924 0709 0148020244 225</t>
  </si>
  <si>
    <t>924 0709 0148020244 226</t>
  </si>
  <si>
    <t>924 0709 0148020850 290</t>
  </si>
  <si>
    <t>924 0709 0148020244 340</t>
  </si>
  <si>
    <t>924 0702 012 0059 850290</t>
  </si>
  <si>
    <t>Выполнение переданных полномочий по организации и осуществлению деятельности по опеке и попечительству  в рамках подпрограммы «Социализация детей-сирот и детей, нуждающихся в особой защите государства» муниципальной программы Нижнедевицкого муниципального района «Развитие образования»</t>
  </si>
  <si>
    <t>924 0702 011 0059 600241</t>
  </si>
  <si>
    <t xml:space="preserve">2017
(четвертый год реализации) </t>
  </si>
  <si>
    <t xml:space="preserve">2018
(пятый год реализации) </t>
  </si>
  <si>
    <t xml:space="preserve">2019
(шестой год реализации) </t>
  </si>
  <si>
    <t xml:space="preserve">Молодежь </t>
  </si>
  <si>
    <t>Основное мероприятие 4.10</t>
  </si>
  <si>
    <t>924 0701 011 0059 111213</t>
  </si>
  <si>
    <t>924  0701011 0059 244340</t>
  </si>
  <si>
    <t>924 0701 011 0059 850290</t>
  </si>
  <si>
    <t>924 0701011 0059 244226</t>
  </si>
  <si>
    <t>924 0701 011 0059244225</t>
  </si>
  <si>
    <t>9240701011 0059 244 223</t>
  </si>
  <si>
    <t>9240701 011 0059 244222</t>
  </si>
  <si>
    <t>924 0701 011 0059 242221</t>
  </si>
  <si>
    <t>9240701011 0059 111211</t>
  </si>
  <si>
    <t>924 0701 011 7829  111211</t>
  </si>
  <si>
    <t>924 0701011 7829  111213</t>
  </si>
  <si>
    <t>924  0701011 0059 244310</t>
  </si>
  <si>
    <t>924 0702 012 0059 244223</t>
  </si>
  <si>
    <t>924 0702 012 0059 244225</t>
  </si>
  <si>
    <t>924 0702 012 0059 244226</t>
  </si>
  <si>
    <t>924 0702 012 0059 244340</t>
  </si>
  <si>
    <t>924 0707 01 38031 244212</t>
  </si>
  <si>
    <t>924 0702 012 0059 244212</t>
  </si>
  <si>
    <t>924 0707 01 38031 244310</t>
  </si>
  <si>
    <t>924 07 07 01 18028244225</t>
  </si>
  <si>
    <t>924 07 07 01 18028244340</t>
  </si>
  <si>
    <t>927 1004 014 7821 313 262</t>
  </si>
  <si>
    <t>926 1004 014 5260 31362</t>
  </si>
  <si>
    <t>924 0709 0148020244 310</t>
  </si>
  <si>
    <t>924 0702 011 7812 600241</t>
  </si>
  <si>
    <t>924 0702 011 7812  111213</t>
  </si>
  <si>
    <t>924 0702 011 7812  111212</t>
  </si>
  <si>
    <t>924 0702 011 7812  242221</t>
  </si>
  <si>
    <t>924 0702  011 7812 244226</t>
  </si>
  <si>
    <t>924 0702 011 7812  242310</t>
  </si>
  <si>
    <t>924 0702  011 7812 244340</t>
  </si>
  <si>
    <t>924 0702  011 7812 244225</t>
  </si>
  <si>
    <t>924 0702 011 7812  242290</t>
  </si>
  <si>
    <t>924 0702  011 7812 244222</t>
  </si>
  <si>
    <t>924 0702  011 781 2 111211</t>
  </si>
  <si>
    <t>924 0702 011 7813244340</t>
  </si>
  <si>
    <t>924 0702 011 0059 242310</t>
  </si>
  <si>
    <t>924 0702 012 0059 244310</t>
  </si>
  <si>
    <t>924 0701 011 0059 244212</t>
  </si>
  <si>
    <t>924 07 07 01 17832244340</t>
  </si>
  <si>
    <t>923 0707 01 37833 244 340</t>
  </si>
  <si>
    <t>922 0707 01 37834 244 340</t>
  </si>
  <si>
    <t>929 1004 014 7820 313262</t>
  </si>
  <si>
    <t>928 10040147822 313262</t>
  </si>
  <si>
    <t>924 0702 0110059 244340</t>
  </si>
  <si>
    <t>925 0702 011 5097 244225</t>
  </si>
  <si>
    <t>925 1004014 7818313262</t>
  </si>
  <si>
    <t>924 1004 014 7819 244262</t>
  </si>
  <si>
    <t>924 0702 012 0059 600 241</t>
  </si>
  <si>
    <t>924 0702 012 0059 244290</t>
  </si>
  <si>
    <t>924 0709 0148020244 290</t>
  </si>
  <si>
    <t>всего, в том числе:</t>
  </si>
  <si>
    <t xml:space="preserve">федеральный бюджет </t>
  </si>
  <si>
    <t>областной бюджет</t>
  </si>
  <si>
    <t>местный бюджет</t>
  </si>
  <si>
    <t>внебюджетне средства</t>
  </si>
  <si>
    <t>внебюджетные средства</t>
  </si>
  <si>
    <t xml:space="preserve">Основное мероприятие 1.2 </t>
  </si>
  <si>
    <t>Основное мероприятие 1.3</t>
  </si>
  <si>
    <t xml:space="preserve">Муниципальная программа Нижнедевицкого муниципального района на 2014 -2019гг "Развитие образования"
</t>
  </si>
  <si>
    <t xml:space="preserve">Муниципальная программа Нижнедевицкого муниципального района на 2014 -2019гг "Развитие образования"
</t>
  </si>
  <si>
    <t xml:space="preserve">Финансовое обеспечение и прогнозная (справочная) оценка расходов федерального, областного и  бюджета муниципального района на реализацию муниципальной программы Нижнедевицкого муниципального района Воронежской области   муниципальной программы Нижнедевицкого муниципального района на 2014-2019гг "Развития образования "                                                                         </t>
  </si>
  <si>
    <t>925 0701011 7829  244226</t>
  </si>
  <si>
    <t>926 0701011 7829  244 310</t>
  </si>
  <si>
    <t>927 0701011 7829  244 340</t>
  </si>
  <si>
    <t>924  0702 011 5097 242310</t>
  </si>
  <si>
    <t>924  0702 011 5027 244310</t>
  </si>
  <si>
    <t>924  0702 011 783544310</t>
  </si>
  <si>
    <t>924 07 07 01 18028244310</t>
  </si>
  <si>
    <t>924 0701 011 5059244225</t>
  </si>
  <si>
    <t>924 0707 01 38031 244226</t>
  </si>
  <si>
    <t>924 0701 011 5059244310</t>
  </si>
  <si>
    <t xml:space="preserve">Руководитель отдела по образованию, спорту и работе с молодежью </t>
  </si>
  <si>
    <t>Приложение № 1
к Порядку принятия решений о разработке, реализации и оценке эффективности муниципальных программ Нижнедевицкого муниципального района Воронежской области</t>
  </si>
  <si>
    <t>Приложение № 2
к Порядку принятия решений о разработке, реализации и оценке эффективности муниципальных программ Нижнедевицкого муниципального района Воронежской области</t>
  </si>
  <si>
    <t xml:space="preserve"> к постановлению администрации Нижнедевицкого муниципального района</t>
  </si>
  <si>
    <t>к постановлению администрации Нижнедевицкого муниципального района</t>
  </si>
  <si>
    <t>Основное мероприятие 1.2</t>
  </si>
  <si>
    <t>№ 200 от 11  мая 2016г</t>
  </si>
  <si>
    <t>О.И.Шмойлова</t>
  </si>
  <si>
    <t>№ 200 от 11 мая 2016г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</si>
</sst>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"/>
    <numFmt numFmtId="166" formatCode="#,##0.0000"/>
    <numFmt numFmtId="167" formatCode="0.00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trike/>
      <sz val="12"/>
      <name val="Calibri"/>
      <family val="2"/>
      <charset val="204"/>
    </font>
    <font>
      <strike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1">
    <xf numFmtId="0" fontId="0" fillId="0" borderId="0" xfId="0"/>
    <xf numFmtId="0" fontId="6" fillId="0" borderId="0" xfId="1" applyFont="1"/>
    <xf numFmtId="0" fontId="4" fillId="0" borderId="0" xfId="1" applyFont="1" applyAlignment="1"/>
    <xf numFmtId="0" fontId="5" fillId="0" borderId="0" xfId="0" applyFont="1"/>
    <xf numFmtId="0" fontId="7" fillId="0" borderId="1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wrapText="1"/>
    </xf>
    <xf numFmtId="4" fontId="8" fillId="0" borderId="2" xfId="1" applyNumberFormat="1" applyFont="1" applyBorder="1" applyAlignment="1">
      <alignment horizontal="right" wrapText="1"/>
    </xf>
    <xf numFmtId="4" fontId="8" fillId="0" borderId="2" xfId="1" applyNumberFormat="1" applyFont="1" applyBorder="1" applyAlignment="1">
      <alignment horizontal="center" wrapText="1"/>
    </xf>
    <xf numFmtId="4" fontId="8" fillId="0" borderId="2" xfId="1" applyNumberFormat="1" applyFont="1" applyFill="1" applyBorder="1" applyAlignment="1">
      <alignment horizontal="right" wrapText="1"/>
    </xf>
    <xf numFmtId="0" fontId="3" fillId="0" borderId="2" xfId="1" applyFont="1" applyFill="1" applyBorder="1" applyAlignment="1">
      <alignment wrapText="1"/>
    </xf>
    <xf numFmtId="4" fontId="3" fillId="0" borderId="2" xfId="1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right" wrapText="1"/>
    </xf>
    <xf numFmtId="4" fontId="9" fillId="0" borderId="2" xfId="1" applyNumberFormat="1" applyFont="1" applyBorder="1" applyAlignment="1">
      <alignment horizontal="right" wrapText="1"/>
    </xf>
    <xf numFmtId="0" fontId="8" fillId="2" borderId="2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4" borderId="2" xfId="1" applyFont="1" applyFill="1" applyBorder="1" applyAlignment="1">
      <alignment wrapText="1"/>
    </xf>
    <xf numFmtId="4" fontId="3" fillId="4" borderId="2" xfId="1" applyNumberFormat="1" applyFont="1" applyFill="1" applyBorder="1" applyAlignment="1">
      <alignment horizontal="right" wrapText="1"/>
    </xf>
    <xf numFmtId="0" fontId="3" fillId="5" borderId="2" xfId="1" applyFont="1" applyFill="1" applyBorder="1" applyAlignment="1">
      <alignment wrapText="1"/>
    </xf>
    <xf numFmtId="4" fontId="3" fillId="5" borderId="2" xfId="1" applyNumberFormat="1" applyFont="1" applyFill="1" applyBorder="1" applyAlignment="1">
      <alignment horizontal="right" wrapText="1"/>
    </xf>
    <xf numFmtId="49" fontId="3" fillId="4" borderId="2" xfId="0" applyNumberFormat="1" applyFont="1" applyFill="1" applyBorder="1" applyAlignment="1">
      <alignment horizontal="center" vertical="center" wrapText="1"/>
    </xf>
    <xf numFmtId="3" fontId="3" fillId="4" borderId="2" xfId="1" applyNumberFormat="1" applyFont="1" applyFill="1" applyBorder="1" applyAlignment="1">
      <alignment horizontal="center" wrapText="1"/>
    </xf>
    <xf numFmtId="0" fontId="3" fillId="6" borderId="2" xfId="1" applyFont="1" applyFill="1" applyBorder="1" applyAlignment="1">
      <alignment wrapText="1"/>
    </xf>
    <xf numFmtId="4" fontId="8" fillId="6" borderId="2" xfId="1" applyNumberFormat="1" applyFont="1" applyFill="1" applyBorder="1" applyAlignment="1">
      <alignment horizontal="right" wrapText="1"/>
    </xf>
    <xf numFmtId="4" fontId="3" fillId="6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vertical="center" wrapText="1"/>
    </xf>
    <xf numFmtId="0" fontId="8" fillId="4" borderId="2" xfId="1" applyFont="1" applyFill="1" applyBorder="1" applyAlignment="1">
      <alignment vertical="center" wrapText="1"/>
    </xf>
    <xf numFmtId="0" fontId="8" fillId="6" borderId="2" xfId="1" applyFont="1" applyFill="1" applyBorder="1" applyAlignment="1">
      <alignment vertical="center" wrapText="1"/>
    </xf>
    <xf numFmtId="4" fontId="3" fillId="2" borderId="2" xfId="1" applyNumberFormat="1" applyFont="1" applyFill="1" applyBorder="1" applyAlignment="1">
      <alignment wrapText="1"/>
    </xf>
    <xf numFmtId="4" fontId="0" fillId="0" borderId="0" xfId="0" applyNumberFormat="1"/>
    <xf numFmtId="0" fontId="3" fillId="2" borderId="7" xfId="1" applyFont="1" applyFill="1" applyBorder="1" applyAlignment="1">
      <alignment wrapText="1"/>
    </xf>
    <xf numFmtId="0" fontId="0" fillId="0" borderId="2" xfId="0" applyBorder="1"/>
    <xf numFmtId="0" fontId="7" fillId="0" borderId="0" xfId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0" fillId="0" borderId="2" xfId="0" applyNumberFormat="1" applyBorder="1"/>
    <xf numFmtId="1" fontId="3" fillId="4" borderId="2" xfId="1" applyNumberFormat="1" applyFont="1" applyFill="1" applyBorder="1" applyAlignment="1">
      <alignment horizontal="right" wrapText="1"/>
    </xf>
    <xf numFmtId="1" fontId="3" fillId="6" borderId="2" xfId="1" applyNumberFormat="1" applyFont="1" applyFill="1" applyBorder="1" applyAlignment="1">
      <alignment horizontal="center" vertical="center" wrapText="1"/>
    </xf>
    <xf numFmtId="2" fontId="0" fillId="0" borderId="2" xfId="0" applyNumberFormat="1" applyBorder="1"/>
    <xf numFmtId="2" fontId="3" fillId="4" borderId="2" xfId="1" applyNumberFormat="1" applyFont="1" applyFill="1" applyBorder="1" applyAlignment="1">
      <alignment horizontal="right" wrapText="1"/>
    </xf>
    <xf numFmtId="2" fontId="3" fillId="6" borderId="2" xfId="1" applyNumberFormat="1" applyFont="1" applyFill="1" applyBorder="1" applyAlignment="1">
      <alignment horizontal="right" wrapText="1"/>
    </xf>
    <xf numFmtId="2" fontId="3" fillId="6" borderId="2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wrapText="1"/>
    </xf>
    <xf numFmtId="0" fontId="0" fillId="0" borderId="2" xfId="0" applyFill="1" applyBorder="1"/>
    <xf numFmtId="0" fontId="0" fillId="0" borderId="0" xfId="0" applyFill="1"/>
    <xf numFmtId="165" fontId="3" fillId="5" borderId="2" xfId="1" applyNumberFormat="1" applyFont="1" applyFill="1" applyBorder="1" applyAlignment="1">
      <alignment horizontal="right" wrapText="1"/>
    </xf>
    <xf numFmtId="0" fontId="10" fillId="2" borderId="3" xfId="1" applyFont="1" applyFill="1" applyBorder="1" applyAlignment="1">
      <alignment vertical="center" wrapText="1"/>
    </xf>
    <xf numFmtId="165" fontId="3" fillId="4" borderId="2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right" wrapText="1"/>
    </xf>
    <xf numFmtId="165" fontId="3" fillId="4" borderId="2" xfId="1" applyNumberFormat="1" applyFont="1" applyFill="1" applyBorder="1" applyAlignment="1">
      <alignment horizontal="right" wrapText="1"/>
    </xf>
    <xf numFmtId="166" fontId="0" fillId="0" borderId="0" xfId="0" applyNumberFormat="1"/>
    <xf numFmtId="167" fontId="3" fillId="6" borderId="2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wrapText="1"/>
    </xf>
    <xf numFmtId="4" fontId="9" fillId="0" borderId="2" xfId="1" applyNumberFormat="1" applyFont="1" applyFill="1" applyBorder="1" applyAlignment="1">
      <alignment horizontal="right" wrapText="1"/>
    </xf>
    <xf numFmtId="165" fontId="9" fillId="0" borderId="2" xfId="1" applyNumberFormat="1" applyFont="1" applyFill="1" applyBorder="1" applyAlignment="1">
      <alignment horizontal="right" wrapText="1"/>
    </xf>
    <xf numFmtId="165" fontId="3" fillId="0" borderId="2" xfId="1" applyNumberFormat="1" applyFont="1" applyFill="1" applyBorder="1" applyAlignment="1">
      <alignment horizontal="right" vertical="center" wrapText="1"/>
    </xf>
    <xf numFmtId="4" fontId="8" fillId="0" borderId="2" xfId="1" applyNumberFormat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right" vertical="center" wrapText="1"/>
    </xf>
    <xf numFmtId="167" fontId="3" fillId="0" borderId="2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1" fontId="0" fillId="0" borderId="2" xfId="0" applyNumberFormat="1" applyFill="1" applyBorder="1"/>
    <xf numFmtId="2" fontId="0" fillId="0" borderId="2" xfId="0" applyNumberFormat="1" applyFill="1" applyBorder="1"/>
    <xf numFmtId="167" fontId="10" fillId="0" borderId="2" xfId="1" applyNumberFormat="1" applyFont="1" applyFill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 wrapText="1"/>
    </xf>
    <xf numFmtId="167" fontId="3" fillId="0" borderId="2" xfId="1" applyNumberFormat="1" applyFont="1" applyFill="1" applyBorder="1" applyAlignment="1">
      <alignment horizontal="center" wrapText="1"/>
    </xf>
    <xf numFmtId="4" fontId="3" fillId="0" borderId="2" xfId="1" applyNumberFormat="1" applyFont="1" applyFill="1" applyBorder="1" applyAlignment="1">
      <alignment horizontal="center" wrapText="1"/>
    </xf>
    <xf numFmtId="1" fontId="3" fillId="0" borderId="2" xfId="1" applyNumberFormat="1" applyFont="1" applyFill="1" applyBorder="1" applyAlignment="1">
      <alignment horizontal="right" wrapText="1"/>
    </xf>
    <xf numFmtId="167" fontId="3" fillId="0" borderId="2" xfId="1" applyNumberFormat="1" applyFont="1" applyFill="1" applyBorder="1" applyAlignment="1">
      <alignment horizontal="right" wrapText="1"/>
    </xf>
    <xf numFmtId="165" fontId="3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 wrapText="1"/>
    </xf>
    <xf numFmtId="167" fontId="0" fillId="0" borderId="2" xfId="0" applyNumberFormat="1" applyFill="1" applyBorder="1"/>
    <xf numFmtId="4" fontId="0" fillId="0" borderId="2" xfId="0" applyNumberFormat="1" applyFill="1" applyBorder="1"/>
    <xf numFmtId="0" fontId="11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167" fontId="3" fillId="6" borderId="2" xfId="1" applyNumberFormat="1" applyFont="1" applyFill="1" applyBorder="1" applyAlignment="1">
      <alignment horizontal="right" wrapText="1"/>
    </xf>
    <xf numFmtId="4" fontId="8" fillId="7" borderId="2" xfId="1" applyNumberFormat="1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3" fillId="7" borderId="2" xfId="1" applyFont="1" applyFill="1" applyBorder="1" applyAlignment="1">
      <alignment wrapText="1"/>
    </xf>
    <xf numFmtId="164" fontId="8" fillId="7" borderId="2" xfId="1" applyNumberFormat="1" applyFont="1" applyFill="1" applyBorder="1" applyAlignment="1">
      <alignment horizontal="right" wrapText="1"/>
    </xf>
    <xf numFmtId="0" fontId="3" fillId="0" borderId="2" xfId="1" applyFont="1" applyBorder="1" applyAlignment="1">
      <alignment horizontal="center" vertical="center"/>
    </xf>
    <xf numFmtId="0" fontId="3" fillId="2" borderId="3" xfId="1" applyFont="1" applyFill="1" applyBorder="1" applyAlignment="1">
      <alignment wrapText="1"/>
    </xf>
    <xf numFmtId="167" fontId="8" fillId="7" borderId="2" xfId="1" applyNumberFormat="1" applyFont="1" applyFill="1" applyBorder="1" applyAlignment="1">
      <alignment horizontal="right" wrapText="1"/>
    </xf>
    <xf numFmtId="167" fontId="8" fillId="0" borderId="2" xfId="1" applyNumberFormat="1" applyFont="1" applyBorder="1" applyAlignment="1">
      <alignment horizontal="center" wrapText="1"/>
    </xf>
    <xf numFmtId="167" fontId="8" fillId="6" borderId="2" xfId="1" applyNumberFormat="1" applyFont="1" applyFill="1" applyBorder="1" applyAlignment="1">
      <alignment horizontal="right" wrapText="1"/>
    </xf>
    <xf numFmtId="167" fontId="8" fillId="0" borderId="2" xfId="1" applyNumberFormat="1" applyFont="1" applyFill="1" applyBorder="1" applyAlignment="1">
      <alignment horizontal="right" wrapText="1"/>
    </xf>
    <xf numFmtId="167" fontId="3" fillId="4" borderId="2" xfId="1" applyNumberFormat="1" applyFont="1" applyFill="1" applyBorder="1" applyAlignment="1">
      <alignment horizontal="right" wrapText="1"/>
    </xf>
    <xf numFmtId="167" fontId="3" fillId="5" borderId="2" xfId="1" applyNumberFormat="1" applyFont="1" applyFill="1" applyBorder="1" applyAlignment="1">
      <alignment horizontal="right" wrapText="1"/>
    </xf>
    <xf numFmtId="167" fontId="3" fillId="4" borderId="2" xfId="1" applyNumberFormat="1" applyFont="1" applyFill="1" applyBorder="1" applyAlignment="1">
      <alignment horizontal="center" vertical="center" wrapText="1"/>
    </xf>
    <xf numFmtId="167" fontId="14" fillId="0" borderId="2" xfId="0" applyNumberFormat="1" applyFont="1" applyFill="1" applyBorder="1" applyAlignment="1">
      <alignment horizontal="center"/>
    </xf>
    <xf numFmtId="167" fontId="3" fillId="0" borderId="2" xfId="1" applyNumberFormat="1" applyFont="1" applyBorder="1" applyAlignment="1">
      <alignment horizontal="right" wrapText="1"/>
    </xf>
    <xf numFmtId="167" fontId="0" fillId="0" borderId="2" xfId="0" applyNumberFormat="1" applyBorder="1"/>
    <xf numFmtId="167" fontId="9" fillId="0" borderId="2" xfId="1" applyNumberFormat="1" applyFont="1" applyFill="1" applyBorder="1" applyAlignment="1">
      <alignment horizontal="right" wrapText="1"/>
    </xf>
    <xf numFmtId="167" fontId="3" fillId="0" borderId="2" xfId="1" applyNumberFormat="1" applyFont="1" applyFill="1" applyBorder="1" applyAlignment="1">
      <alignment horizontal="right" vertical="center" wrapText="1"/>
    </xf>
    <xf numFmtId="167" fontId="9" fillId="0" borderId="2" xfId="1" applyNumberFormat="1" applyFont="1" applyBorder="1" applyAlignment="1">
      <alignment horizontal="right" wrapText="1"/>
    </xf>
    <xf numFmtId="0" fontId="15" fillId="0" borderId="0" xfId="0" applyFont="1"/>
    <xf numFmtId="4" fontId="15" fillId="0" borderId="0" xfId="0" applyNumberFormat="1" applyFont="1"/>
    <xf numFmtId="167" fontId="8" fillId="0" borderId="2" xfId="1" applyNumberFormat="1" applyFont="1" applyFill="1" applyBorder="1" applyAlignment="1">
      <alignment horizontal="center" wrapText="1"/>
    </xf>
    <xf numFmtId="0" fontId="14" fillId="0" borderId="0" xfId="0" applyFont="1"/>
    <xf numFmtId="4" fontId="2" fillId="0" borderId="0" xfId="1" applyNumberFormat="1" applyFont="1"/>
    <xf numFmtId="4" fontId="4" fillId="0" borderId="0" xfId="1" applyNumberFormat="1" applyFont="1"/>
    <xf numFmtId="4" fontId="2" fillId="0" borderId="0" xfId="1" applyNumberFormat="1" applyFont="1" applyAlignment="1">
      <alignment horizontal="center"/>
    </xf>
    <xf numFmtId="165" fontId="0" fillId="0" borderId="0" xfId="0" applyNumberFormat="1"/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top" wrapText="1"/>
    </xf>
    <xf numFmtId="167" fontId="0" fillId="0" borderId="0" xfId="0" applyNumberFormat="1"/>
    <xf numFmtId="167" fontId="8" fillId="0" borderId="2" xfId="1" applyNumberFormat="1" applyFont="1" applyBorder="1" applyAlignment="1">
      <alignment horizontal="right" wrapText="1"/>
    </xf>
    <xf numFmtId="167" fontId="8" fillId="0" borderId="2" xfId="1" applyNumberFormat="1" applyFont="1" applyFill="1" applyBorder="1" applyAlignment="1">
      <alignment horizontal="right" vertical="center" wrapText="1"/>
    </xf>
    <xf numFmtId="167" fontId="10" fillId="0" borderId="2" xfId="1" applyNumberFormat="1" applyFont="1" applyFill="1" applyBorder="1" applyAlignment="1">
      <alignment horizontal="right" vertical="center" wrapText="1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9" fillId="0" borderId="2" xfId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top" wrapText="1"/>
    </xf>
    <xf numFmtId="0" fontId="3" fillId="2" borderId="3" xfId="1" applyFont="1" applyFill="1" applyBorder="1" applyAlignment="1">
      <alignment horizontal="left" vertical="top" wrapText="1"/>
    </xf>
    <xf numFmtId="0" fontId="3" fillId="2" borderId="4" xfId="1" applyFont="1" applyFill="1" applyBorder="1" applyAlignment="1">
      <alignment horizontal="left" vertical="top" wrapText="1"/>
    </xf>
    <xf numFmtId="0" fontId="9" fillId="0" borderId="3" xfId="1" applyFont="1" applyBorder="1" applyAlignment="1">
      <alignment horizontal="left" vertical="top" wrapText="1"/>
    </xf>
    <xf numFmtId="0" fontId="9" fillId="0" borderId="4" xfId="1" applyFont="1" applyBorder="1" applyAlignment="1">
      <alignment horizontal="left" vertical="top" wrapText="1"/>
    </xf>
    <xf numFmtId="0" fontId="9" fillId="2" borderId="3" xfId="1" applyFont="1" applyFill="1" applyBorder="1" applyAlignment="1">
      <alignment horizontal="left" vertical="top" wrapText="1"/>
    </xf>
    <xf numFmtId="0" fontId="9" fillId="2" borderId="4" xfId="1" applyFont="1" applyFill="1" applyBorder="1" applyAlignment="1">
      <alignment horizontal="left" vertical="top" wrapText="1"/>
    </xf>
    <xf numFmtId="0" fontId="3" fillId="0" borderId="3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2" xfId="1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1" applyFont="1" applyBorder="1" applyAlignment="1">
      <alignment horizontal="center" vertical="center" wrapText="1"/>
    </xf>
    <xf numFmtId="0" fontId="0" fillId="0" borderId="0" xfId="0" applyAlignment="1"/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1" xfId="1" applyFont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top" wrapText="1"/>
    </xf>
    <xf numFmtId="0" fontId="3" fillId="2" borderId="3" xfId="1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3" fillId="0" borderId="3" xfId="1" applyFont="1" applyFill="1" applyBorder="1" applyAlignment="1">
      <alignment wrapText="1"/>
    </xf>
    <xf numFmtId="0" fontId="3" fillId="0" borderId="4" xfId="1" applyFont="1" applyFill="1" applyBorder="1" applyAlignment="1">
      <alignment wrapText="1"/>
    </xf>
    <xf numFmtId="0" fontId="0" fillId="0" borderId="6" xfId="0" applyBorder="1" applyAlignment="1"/>
    <xf numFmtId="0" fontId="0" fillId="0" borderId="8" xfId="0" applyBorder="1" applyAlignment="1"/>
    <xf numFmtId="0" fontId="3" fillId="2" borderId="4" xfId="1" applyFont="1" applyFill="1" applyBorder="1" applyAlignment="1">
      <alignment wrapText="1"/>
    </xf>
    <xf numFmtId="0" fontId="3" fillId="2" borderId="5" xfId="1" applyFont="1" applyFill="1" applyBorder="1" applyAlignment="1">
      <alignment wrapText="1"/>
    </xf>
    <xf numFmtId="0" fontId="3" fillId="2" borderId="3" xfId="1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5"/>
  <sheetViews>
    <sheetView workbookViewId="0">
      <selection activeCell="G12" sqref="G12"/>
    </sheetView>
  </sheetViews>
  <sheetFormatPr defaultRowHeight="15"/>
  <cols>
    <col min="1" max="1" width="21.28515625" customWidth="1"/>
    <col min="2" max="2" width="29.42578125" customWidth="1"/>
    <col min="3" max="3" width="22.42578125" customWidth="1"/>
    <col min="4" max="4" width="14.42578125" customWidth="1"/>
    <col min="5" max="5" width="16.42578125" customWidth="1"/>
    <col min="6" max="6" width="14.7109375" customWidth="1"/>
    <col min="7" max="7" width="13.85546875" customWidth="1"/>
    <col min="8" max="8" width="11.7109375" customWidth="1"/>
    <col min="9" max="9" width="12.140625" customWidth="1"/>
    <col min="10" max="10" width="19.42578125" customWidth="1"/>
  </cols>
  <sheetData>
    <row r="1" spans="1:10" ht="15.75">
      <c r="A1" s="1"/>
      <c r="B1" s="1"/>
      <c r="C1" s="1"/>
      <c r="D1" s="2"/>
      <c r="E1" s="137" t="s">
        <v>166</v>
      </c>
      <c r="F1" s="137"/>
      <c r="G1" s="103"/>
      <c r="H1" s="103"/>
      <c r="I1" s="103"/>
    </row>
    <row r="2" spans="1:10" ht="15.75">
      <c r="A2" s="1"/>
      <c r="B2" s="1"/>
      <c r="C2" s="1"/>
      <c r="D2" s="104" t="s">
        <v>168</v>
      </c>
      <c r="E2" s="104"/>
      <c r="F2" s="104"/>
      <c r="G2" s="103"/>
      <c r="H2" s="103"/>
      <c r="I2" s="103"/>
    </row>
    <row r="3" spans="1:10" ht="15.75">
      <c r="A3" s="1"/>
      <c r="B3" s="1"/>
      <c r="C3" s="1"/>
      <c r="D3" s="105"/>
      <c r="E3" s="106" t="s">
        <v>173</v>
      </c>
      <c r="F3" s="105"/>
      <c r="G3" s="103"/>
      <c r="H3" s="103"/>
      <c r="I3" s="103"/>
    </row>
    <row r="4" spans="1:10" ht="15.75">
      <c r="A4" s="1"/>
      <c r="B4" s="1"/>
      <c r="C4" s="1"/>
      <c r="D4" s="105"/>
      <c r="E4" s="105"/>
      <c r="F4" s="105"/>
      <c r="G4" s="103"/>
      <c r="H4" s="103"/>
      <c r="I4" s="103"/>
    </row>
    <row r="5" spans="1:10" ht="61.5" customHeight="1">
      <c r="A5" s="138" t="s">
        <v>154</v>
      </c>
      <c r="B5" s="138"/>
      <c r="C5" s="138"/>
      <c r="D5" s="138"/>
      <c r="E5" s="138"/>
      <c r="F5" s="138"/>
      <c r="G5" s="139"/>
      <c r="H5" s="139"/>
      <c r="I5" s="139"/>
    </row>
    <row r="6" spans="1:10">
      <c r="A6" s="4"/>
      <c r="B6" s="4"/>
      <c r="C6" s="4"/>
      <c r="D6" s="35"/>
      <c r="E6" s="35"/>
      <c r="F6" s="35"/>
    </row>
    <row r="7" spans="1:10" ht="15" customHeight="1">
      <c r="A7" s="140" t="s">
        <v>1</v>
      </c>
      <c r="B7" s="141" t="s">
        <v>2</v>
      </c>
      <c r="C7" s="142" t="s">
        <v>3</v>
      </c>
      <c r="D7" s="143" t="s">
        <v>4</v>
      </c>
      <c r="E7" s="144"/>
      <c r="F7" s="144"/>
      <c r="G7" s="144"/>
      <c r="H7" s="144"/>
      <c r="I7" s="144"/>
    </row>
    <row r="8" spans="1:10" ht="126.75" customHeight="1">
      <c r="A8" s="140"/>
      <c r="B8" s="141"/>
      <c r="C8" s="142"/>
      <c r="D8" s="82" t="s">
        <v>5</v>
      </c>
      <c r="E8" s="82" t="s">
        <v>6</v>
      </c>
      <c r="F8" s="36" t="s">
        <v>7</v>
      </c>
      <c r="G8" s="36" t="s">
        <v>88</v>
      </c>
      <c r="H8" s="36" t="s">
        <v>89</v>
      </c>
      <c r="I8" s="36" t="s">
        <v>90</v>
      </c>
    </row>
    <row r="9" spans="1:10">
      <c r="A9" s="108">
        <v>1</v>
      </c>
      <c r="B9" s="108">
        <v>2</v>
      </c>
      <c r="C9" s="5">
        <v>3</v>
      </c>
      <c r="D9" s="5">
        <v>5</v>
      </c>
      <c r="E9" s="108">
        <v>6</v>
      </c>
      <c r="F9" s="5">
        <v>7</v>
      </c>
      <c r="G9" s="108">
        <v>8</v>
      </c>
      <c r="H9" s="108">
        <v>9</v>
      </c>
      <c r="I9" s="5">
        <v>10</v>
      </c>
    </row>
    <row r="10" spans="1:10">
      <c r="A10" s="114" t="s">
        <v>8</v>
      </c>
      <c r="B10" s="114" t="s">
        <v>153</v>
      </c>
      <c r="C10" s="76" t="s">
        <v>144</v>
      </c>
      <c r="D10" s="87">
        <f>D11+D12+D13+D14</f>
        <v>196419.07</v>
      </c>
      <c r="E10" s="87">
        <f t="shared" ref="E10:I10" si="0">E11+E12+E13+E14</f>
        <v>223612.14021000001</v>
      </c>
      <c r="F10" s="87">
        <f t="shared" si="0"/>
        <v>181412.43299999999</v>
      </c>
      <c r="G10" s="87">
        <f t="shared" si="0"/>
        <v>196091.29999999996</v>
      </c>
      <c r="H10" s="87">
        <f t="shared" si="0"/>
        <v>196031.29999999996</v>
      </c>
      <c r="I10" s="87">
        <f t="shared" si="0"/>
        <v>196031.29999999996</v>
      </c>
      <c r="J10" s="110"/>
    </row>
    <row r="11" spans="1:10">
      <c r="A11" s="115"/>
      <c r="B11" s="115"/>
      <c r="C11" s="77" t="s">
        <v>145</v>
      </c>
      <c r="D11" s="88">
        <f>D16+D46+D56+D66</f>
        <v>2369.13</v>
      </c>
      <c r="E11" s="102">
        <f t="shared" ref="E11:I11" si="1">E16+E46+E56+E66</f>
        <v>26356.599590000002</v>
      </c>
      <c r="F11" s="88">
        <f t="shared" si="1"/>
        <v>313.8</v>
      </c>
      <c r="G11" s="88">
        <v>399.3</v>
      </c>
      <c r="H11" s="88">
        <f t="shared" si="1"/>
        <v>339.3</v>
      </c>
      <c r="I11" s="88">
        <f t="shared" si="1"/>
        <v>339.3</v>
      </c>
      <c r="J11" s="110"/>
    </row>
    <row r="12" spans="1:10" ht="31.5" customHeight="1">
      <c r="A12" s="115"/>
      <c r="B12" s="115"/>
      <c r="C12" s="78" t="s">
        <v>146</v>
      </c>
      <c r="D12" s="88">
        <f t="shared" ref="D12:I14" si="2">D17+D47+D57+D67</f>
        <v>136409.67000000001</v>
      </c>
      <c r="E12" s="88">
        <f t="shared" si="2"/>
        <v>132053.56961999999</v>
      </c>
      <c r="F12" s="88">
        <f t="shared" si="2"/>
        <v>124518.09999999999</v>
      </c>
      <c r="G12" s="88">
        <f t="shared" si="2"/>
        <v>157711.59999999998</v>
      </c>
      <c r="H12" s="88">
        <f t="shared" si="2"/>
        <v>157711.59999999998</v>
      </c>
      <c r="I12" s="88">
        <f t="shared" si="2"/>
        <v>157711.59999999998</v>
      </c>
      <c r="J12" s="110"/>
    </row>
    <row r="13" spans="1:10" ht="30.75" customHeight="1">
      <c r="A13" s="116"/>
      <c r="B13" s="116"/>
      <c r="C13" s="78" t="s">
        <v>147</v>
      </c>
      <c r="D13" s="88">
        <f t="shared" si="2"/>
        <v>57246.669999999991</v>
      </c>
      <c r="E13" s="88">
        <f t="shared" si="2"/>
        <v>64732.697</v>
      </c>
      <c r="F13" s="88">
        <f t="shared" si="2"/>
        <v>56580.533000000003</v>
      </c>
      <c r="G13" s="88">
        <f t="shared" si="2"/>
        <v>37980.400000000001</v>
      </c>
      <c r="H13" s="88">
        <f t="shared" si="2"/>
        <v>37980.400000000001</v>
      </c>
      <c r="I13" s="88">
        <f t="shared" si="2"/>
        <v>37980.400000000001</v>
      </c>
      <c r="J13" s="110"/>
    </row>
    <row r="14" spans="1:10" ht="21" customHeight="1">
      <c r="A14" s="117"/>
      <c r="B14" s="117"/>
      <c r="C14" s="79" t="s">
        <v>148</v>
      </c>
      <c r="D14" s="88">
        <f t="shared" si="2"/>
        <v>393.6</v>
      </c>
      <c r="E14" s="88">
        <f t="shared" si="2"/>
        <v>469.274</v>
      </c>
      <c r="F14" s="88">
        <f t="shared" si="2"/>
        <v>0</v>
      </c>
      <c r="G14" s="88">
        <f t="shared" si="2"/>
        <v>0</v>
      </c>
      <c r="H14" s="88">
        <f t="shared" si="2"/>
        <v>0</v>
      </c>
      <c r="I14" s="88">
        <f t="shared" si="2"/>
        <v>0</v>
      </c>
      <c r="J14" s="110"/>
    </row>
    <row r="15" spans="1:10">
      <c r="A15" s="133" t="s">
        <v>12</v>
      </c>
      <c r="B15" s="133" t="s">
        <v>67</v>
      </c>
      <c r="C15" s="76" t="s">
        <v>144</v>
      </c>
      <c r="D15" s="89">
        <f>D16+D17+D18+D19</f>
        <v>167164.70000000001</v>
      </c>
      <c r="E15" s="89">
        <f t="shared" ref="E15:I15" si="3">E16+E17+E18+E19</f>
        <v>190432.144</v>
      </c>
      <c r="F15" s="89">
        <f t="shared" si="3"/>
        <v>149375.43299999999</v>
      </c>
      <c r="G15" s="89">
        <f t="shared" si="3"/>
        <v>164302.19999999998</v>
      </c>
      <c r="H15" s="89">
        <f t="shared" si="3"/>
        <v>164302.19999999998</v>
      </c>
      <c r="I15" s="89">
        <f t="shared" si="3"/>
        <v>164302.19999999998</v>
      </c>
      <c r="J15" s="110"/>
    </row>
    <row r="16" spans="1:10">
      <c r="A16" s="133"/>
      <c r="B16" s="133"/>
      <c r="C16" s="77" t="s">
        <v>145</v>
      </c>
      <c r="D16" s="90">
        <f>D21+D31+D36+D41+D26</f>
        <v>2207.5</v>
      </c>
      <c r="E16" s="90">
        <f t="shared" ref="E16:I19" si="4">E21+E31+E36+E41+E26</f>
        <v>26096.395</v>
      </c>
      <c r="F16" s="90">
        <f t="shared" si="4"/>
        <v>0</v>
      </c>
      <c r="G16" s="90">
        <f t="shared" si="4"/>
        <v>0</v>
      </c>
      <c r="H16" s="90">
        <f t="shared" si="4"/>
        <v>0</v>
      </c>
      <c r="I16" s="90">
        <f t="shared" si="4"/>
        <v>0</v>
      </c>
      <c r="J16" s="110"/>
    </row>
    <row r="17" spans="1:10">
      <c r="A17" s="133"/>
      <c r="B17" s="133"/>
      <c r="C17" s="78" t="s">
        <v>146</v>
      </c>
      <c r="D17" s="90">
        <f t="shared" ref="D17:D19" si="5">D22+D32+D37+D42+D27</f>
        <v>122836.62000000001</v>
      </c>
      <c r="E17" s="90">
        <f t="shared" si="4"/>
        <v>117070.595</v>
      </c>
      <c r="F17" s="90">
        <v>109198.9</v>
      </c>
      <c r="G17" s="90">
        <f t="shared" si="4"/>
        <v>142185.79999999999</v>
      </c>
      <c r="H17" s="90">
        <f t="shared" si="4"/>
        <v>142185.79999999999</v>
      </c>
      <c r="I17" s="90">
        <f t="shared" si="4"/>
        <v>142185.79999999999</v>
      </c>
      <c r="J17" s="110"/>
    </row>
    <row r="18" spans="1:10">
      <c r="A18" s="133"/>
      <c r="B18" s="133"/>
      <c r="C18" s="78" t="s">
        <v>147</v>
      </c>
      <c r="D18" s="90">
        <f t="shared" si="5"/>
        <v>41741.979999999996</v>
      </c>
      <c r="E18" s="90">
        <f t="shared" si="4"/>
        <v>46881.279999999999</v>
      </c>
      <c r="F18" s="90">
        <v>40176.533000000003</v>
      </c>
      <c r="G18" s="90">
        <f t="shared" si="4"/>
        <v>22116.400000000001</v>
      </c>
      <c r="H18" s="90">
        <f t="shared" si="4"/>
        <v>22116.400000000001</v>
      </c>
      <c r="I18" s="90">
        <f t="shared" si="4"/>
        <v>22116.400000000001</v>
      </c>
      <c r="J18" s="110"/>
    </row>
    <row r="19" spans="1:10">
      <c r="A19" s="133"/>
      <c r="B19" s="133"/>
      <c r="C19" s="79" t="s">
        <v>148</v>
      </c>
      <c r="D19" s="90">
        <f t="shared" si="5"/>
        <v>378.6</v>
      </c>
      <c r="E19" s="90">
        <f t="shared" si="4"/>
        <v>383.87400000000002</v>
      </c>
      <c r="F19" s="90">
        <f t="shared" si="4"/>
        <v>0</v>
      </c>
      <c r="G19" s="90">
        <f t="shared" si="4"/>
        <v>0</v>
      </c>
      <c r="H19" s="90">
        <f t="shared" si="4"/>
        <v>0</v>
      </c>
      <c r="I19" s="90">
        <f t="shared" si="4"/>
        <v>0</v>
      </c>
      <c r="J19" s="110"/>
    </row>
    <row r="20" spans="1:10">
      <c r="A20" s="114" t="s">
        <v>13</v>
      </c>
      <c r="B20" s="131" t="s">
        <v>20</v>
      </c>
      <c r="C20" s="76" t="s">
        <v>144</v>
      </c>
      <c r="D20" s="91">
        <f>D22+D23+D24</f>
        <v>9800.7000000000007</v>
      </c>
      <c r="E20" s="91">
        <f t="shared" ref="E20:I20" si="6">E22+E23+E24</f>
        <v>9979.7999999999993</v>
      </c>
      <c r="F20" s="91">
        <f t="shared" si="6"/>
        <v>14160.8</v>
      </c>
      <c r="G20" s="91">
        <f t="shared" si="6"/>
        <v>12683</v>
      </c>
      <c r="H20" s="91">
        <f t="shared" si="6"/>
        <v>12683</v>
      </c>
      <c r="I20" s="91">
        <f t="shared" si="6"/>
        <v>12683</v>
      </c>
      <c r="J20" s="110"/>
    </row>
    <row r="21" spans="1:10">
      <c r="A21" s="115"/>
      <c r="B21" s="132"/>
      <c r="C21" s="77" t="s">
        <v>145</v>
      </c>
      <c r="D21" s="69"/>
      <c r="E21" s="69"/>
      <c r="F21" s="69"/>
      <c r="G21" s="69"/>
      <c r="H21" s="69"/>
      <c r="I21" s="69"/>
      <c r="J21" s="110"/>
    </row>
    <row r="22" spans="1:10" ht="21.75" customHeight="1">
      <c r="A22" s="115"/>
      <c r="B22" s="132"/>
      <c r="C22" s="78" t="s">
        <v>146</v>
      </c>
      <c r="D22" s="69">
        <v>9800.7000000000007</v>
      </c>
      <c r="E22" s="69">
        <v>9979.7999999999993</v>
      </c>
      <c r="F22" s="69">
        <v>14160.8</v>
      </c>
      <c r="G22" s="69">
        <v>12683</v>
      </c>
      <c r="H22" s="69">
        <v>12683</v>
      </c>
      <c r="I22" s="69">
        <v>12683</v>
      </c>
      <c r="J22" s="110"/>
    </row>
    <row r="23" spans="1:10" ht="15" customHeight="1">
      <c r="A23" s="115"/>
      <c r="B23" s="132"/>
      <c r="C23" s="78" t="s">
        <v>147</v>
      </c>
      <c r="D23" s="69"/>
      <c r="E23" s="69"/>
      <c r="F23" s="69"/>
      <c r="G23" s="69"/>
      <c r="H23" s="69"/>
      <c r="I23" s="69"/>
    </row>
    <row r="24" spans="1:10" ht="39" customHeight="1">
      <c r="A24" s="115"/>
      <c r="B24" s="132"/>
      <c r="C24" s="79" t="s">
        <v>148</v>
      </c>
      <c r="D24" s="69"/>
      <c r="E24" s="69">
        <f>D24*1.05187</f>
        <v>0</v>
      </c>
      <c r="F24" s="69"/>
      <c r="G24" s="69"/>
      <c r="H24" s="69"/>
      <c r="I24" s="69"/>
    </row>
    <row r="25" spans="1:10">
      <c r="A25" s="114" t="s">
        <v>150</v>
      </c>
      <c r="B25" s="114" t="s">
        <v>21</v>
      </c>
      <c r="C25" s="76" t="s">
        <v>144</v>
      </c>
      <c r="D25" s="91">
        <f>D26+D27</f>
        <v>111426.6</v>
      </c>
      <c r="E25" s="91">
        <f>E26+E27</f>
        <v>104331.8</v>
      </c>
      <c r="F25" s="91">
        <f>F26+F27</f>
        <v>94617.5</v>
      </c>
      <c r="G25" s="91">
        <f>G26+G27</f>
        <v>129502.8</v>
      </c>
      <c r="H25" s="91">
        <f t="shared" ref="H25:I25" si="7">H26+H27</f>
        <v>129502.8</v>
      </c>
      <c r="I25" s="91">
        <f t="shared" si="7"/>
        <v>129502.8</v>
      </c>
    </row>
    <row r="26" spans="1:10">
      <c r="A26" s="115"/>
      <c r="B26" s="115"/>
      <c r="C26" s="77" t="s">
        <v>145</v>
      </c>
      <c r="D26" s="74"/>
      <c r="E26" s="74"/>
      <c r="F26" s="74"/>
      <c r="G26" s="74"/>
      <c r="H26" s="74"/>
      <c r="I26" s="74"/>
    </row>
    <row r="27" spans="1:10">
      <c r="A27" s="115"/>
      <c r="B27" s="115"/>
      <c r="C27" s="78" t="s">
        <v>146</v>
      </c>
      <c r="D27" s="74">
        <v>111426.6</v>
      </c>
      <c r="E27" s="74">
        <v>104331.8</v>
      </c>
      <c r="F27" s="74">
        <v>94617.5</v>
      </c>
      <c r="G27" s="74">
        <v>129502.8</v>
      </c>
      <c r="H27" s="74">
        <v>129502.8</v>
      </c>
      <c r="I27" s="74">
        <v>129502.8</v>
      </c>
    </row>
    <row r="28" spans="1:10" ht="21" customHeight="1">
      <c r="A28" s="115"/>
      <c r="B28" s="115"/>
      <c r="C28" s="78" t="s">
        <v>147</v>
      </c>
      <c r="D28" s="69"/>
      <c r="E28" s="69"/>
      <c r="F28" s="74"/>
      <c r="G28" s="74"/>
      <c r="H28" s="74"/>
      <c r="I28" s="74"/>
    </row>
    <row r="29" spans="1:10" ht="15.75" customHeight="1">
      <c r="A29" s="115"/>
      <c r="B29" s="115"/>
      <c r="C29" s="79" t="s">
        <v>148</v>
      </c>
      <c r="D29" s="69"/>
      <c r="E29" s="69"/>
      <c r="F29" s="74"/>
      <c r="G29" s="74"/>
      <c r="H29" s="74"/>
      <c r="I29" s="74"/>
    </row>
    <row r="30" spans="1:10" ht="30.75" customHeight="1">
      <c r="A30" s="133" t="s">
        <v>151</v>
      </c>
      <c r="B30" s="133" t="s">
        <v>22</v>
      </c>
      <c r="C30" s="76" t="s">
        <v>144</v>
      </c>
      <c r="D30" s="91">
        <f>D31+D32+D33+D34</f>
        <v>946.68</v>
      </c>
      <c r="E30" s="91">
        <f t="shared" ref="E30:I30" si="8">E31+E32+E33+E34</f>
        <v>944.56</v>
      </c>
      <c r="F30" s="91">
        <f t="shared" si="8"/>
        <v>408.51</v>
      </c>
      <c r="G30" s="91">
        <f t="shared" si="8"/>
        <v>30</v>
      </c>
      <c r="H30" s="91">
        <f t="shared" si="8"/>
        <v>30</v>
      </c>
      <c r="I30" s="91">
        <f t="shared" si="8"/>
        <v>30</v>
      </c>
    </row>
    <row r="31" spans="1:10" ht="22.5" customHeight="1">
      <c r="A31" s="133"/>
      <c r="B31" s="133"/>
      <c r="C31" s="77" t="s">
        <v>145</v>
      </c>
      <c r="D31" s="69"/>
      <c r="E31" s="69"/>
      <c r="F31" s="69"/>
      <c r="G31" s="74"/>
      <c r="H31" s="74"/>
      <c r="I31" s="74"/>
    </row>
    <row r="32" spans="1:10" ht="22.5" customHeight="1">
      <c r="A32" s="133"/>
      <c r="B32" s="133"/>
      <c r="C32" s="78" t="s">
        <v>146</v>
      </c>
      <c r="D32" s="69">
        <v>469.9</v>
      </c>
      <c r="E32" s="69">
        <v>472.28</v>
      </c>
      <c r="F32" s="69"/>
      <c r="G32" s="74"/>
      <c r="H32" s="74"/>
      <c r="I32" s="74"/>
    </row>
    <row r="33" spans="1:9" ht="22.5" customHeight="1">
      <c r="A33" s="133"/>
      <c r="B33" s="133"/>
      <c r="C33" s="78" t="s">
        <v>147</v>
      </c>
      <c r="D33" s="69">
        <v>476.78</v>
      </c>
      <c r="E33" s="69">
        <v>472.28</v>
      </c>
      <c r="F33" s="69">
        <v>408.51</v>
      </c>
      <c r="G33" s="74">
        <v>30</v>
      </c>
      <c r="H33" s="74">
        <v>30</v>
      </c>
      <c r="I33" s="74">
        <v>30</v>
      </c>
    </row>
    <row r="34" spans="1:9" ht="14.25" customHeight="1">
      <c r="A34" s="133"/>
      <c r="B34" s="133"/>
      <c r="C34" s="79" t="s">
        <v>148</v>
      </c>
      <c r="D34" s="69"/>
      <c r="E34" s="69"/>
      <c r="F34" s="69"/>
      <c r="G34" s="74"/>
      <c r="H34" s="74"/>
      <c r="I34" s="74"/>
    </row>
    <row r="35" spans="1:9" ht="23.25" customHeight="1">
      <c r="A35" s="116" t="s">
        <v>24</v>
      </c>
      <c r="B35" s="114" t="s">
        <v>72</v>
      </c>
      <c r="C35" s="76" t="s">
        <v>144</v>
      </c>
      <c r="D35" s="92">
        <f>D36+D37+D38+D39</f>
        <v>44426.39</v>
      </c>
      <c r="E35" s="92">
        <f t="shared" ref="E35:I35" si="9">E36+E37+E38+E39</f>
        <v>74633.683999999994</v>
      </c>
      <c r="F35" s="92">
        <f t="shared" si="9"/>
        <v>42000.490000000005</v>
      </c>
      <c r="G35" s="92">
        <f t="shared" si="9"/>
        <v>22036.400000000001</v>
      </c>
      <c r="H35" s="92">
        <f t="shared" si="9"/>
        <v>22036.400000000001</v>
      </c>
      <c r="I35" s="92">
        <f t="shared" si="9"/>
        <v>22036.400000000001</v>
      </c>
    </row>
    <row r="36" spans="1:9" ht="22.5" customHeight="1">
      <c r="A36" s="116"/>
      <c r="B36" s="115"/>
      <c r="C36" s="77" t="s">
        <v>145</v>
      </c>
      <c r="D36" s="69">
        <v>2207.5</v>
      </c>
      <c r="E36" s="69">
        <f>932*3+23300+0.395</f>
        <v>26096.395</v>
      </c>
      <c r="F36" s="69"/>
      <c r="G36" s="69"/>
      <c r="H36" s="69"/>
      <c r="I36" s="69"/>
    </row>
    <row r="37" spans="1:9" ht="22.5" customHeight="1">
      <c r="A37" s="116"/>
      <c r="B37" s="115"/>
      <c r="C37" s="78" t="s">
        <v>146</v>
      </c>
      <c r="D37" s="69">
        <v>628.9</v>
      </c>
      <c r="E37" s="69">
        <f>1198.8+600+0.62-0.005</f>
        <v>1799.4149999999997</v>
      </c>
      <c r="F37" s="69"/>
      <c r="G37" s="69"/>
      <c r="H37" s="69"/>
      <c r="I37" s="69"/>
    </row>
    <row r="38" spans="1:9" ht="22.5" customHeight="1">
      <c r="A38" s="116"/>
      <c r="B38" s="115"/>
      <c r="C38" s="78" t="s">
        <v>147</v>
      </c>
      <c r="D38" s="69">
        <v>41211.39</v>
      </c>
      <c r="E38" s="69">
        <f>31373.49+14980.51</f>
        <v>46354</v>
      </c>
      <c r="F38" s="69">
        <f>20212+21788.49</f>
        <v>42000.490000000005</v>
      </c>
      <c r="G38" s="69">
        <v>22036.400000000001</v>
      </c>
      <c r="H38" s="69">
        <v>22036.400000000001</v>
      </c>
      <c r="I38" s="69">
        <v>22036.400000000001</v>
      </c>
    </row>
    <row r="39" spans="1:9" ht="17.25" customHeight="1">
      <c r="A39" s="116"/>
      <c r="B39" s="115"/>
      <c r="C39" s="79" t="s">
        <v>148</v>
      </c>
      <c r="D39" s="69">
        <v>378.6</v>
      </c>
      <c r="E39" s="69">
        <v>383.87400000000002</v>
      </c>
      <c r="F39" s="69"/>
      <c r="G39" s="69"/>
      <c r="H39" s="69"/>
      <c r="I39" s="69"/>
    </row>
    <row r="40" spans="1:9" ht="21" customHeight="1">
      <c r="A40" s="135" t="s">
        <v>25</v>
      </c>
      <c r="B40" s="133" t="s">
        <v>26</v>
      </c>
      <c r="C40" s="76" t="s">
        <v>144</v>
      </c>
      <c r="D40" s="93">
        <f>D41+D42+D43+D44</f>
        <v>564.32999999999993</v>
      </c>
      <c r="E40" s="93">
        <f t="shared" ref="E40:I40" si="10">E41+E42+E43+E44</f>
        <v>542.29999999999995</v>
      </c>
      <c r="F40" s="93">
        <f t="shared" si="10"/>
        <v>50</v>
      </c>
      <c r="G40" s="93">
        <f t="shared" si="10"/>
        <v>50</v>
      </c>
      <c r="H40" s="93">
        <f t="shared" si="10"/>
        <v>50</v>
      </c>
      <c r="I40" s="93">
        <f t="shared" si="10"/>
        <v>50</v>
      </c>
    </row>
    <row r="41" spans="1:9" ht="30" customHeight="1">
      <c r="A41" s="135"/>
      <c r="B41" s="133"/>
      <c r="C41" s="77" t="s">
        <v>145</v>
      </c>
      <c r="D41" s="60"/>
      <c r="E41" s="60"/>
      <c r="F41" s="60"/>
      <c r="G41" s="74"/>
      <c r="H41" s="74"/>
      <c r="I41" s="74"/>
    </row>
    <row r="42" spans="1:9" ht="21" customHeight="1">
      <c r="A42" s="135"/>
      <c r="B42" s="133"/>
      <c r="C42" s="78" t="s">
        <v>146</v>
      </c>
      <c r="D42" s="60">
        <v>510.52</v>
      </c>
      <c r="E42" s="60">
        <f>542.3-55</f>
        <v>487.29999999999995</v>
      </c>
      <c r="F42" s="60"/>
      <c r="G42" s="60"/>
      <c r="H42" s="60"/>
      <c r="I42" s="60"/>
    </row>
    <row r="43" spans="1:9" ht="21" customHeight="1">
      <c r="A43" s="135"/>
      <c r="B43" s="133"/>
      <c r="C43" s="78" t="s">
        <v>147</v>
      </c>
      <c r="D43" s="60">
        <v>53.81</v>
      </c>
      <c r="E43" s="60">
        <v>55</v>
      </c>
      <c r="F43" s="60">
        <v>50</v>
      </c>
      <c r="G43" s="94">
        <v>50</v>
      </c>
      <c r="H43" s="94">
        <v>50</v>
      </c>
      <c r="I43" s="94">
        <v>50</v>
      </c>
    </row>
    <row r="44" spans="1:9" ht="21" customHeight="1">
      <c r="A44" s="135"/>
      <c r="B44" s="133"/>
      <c r="C44" s="79" t="s">
        <v>148</v>
      </c>
      <c r="D44" s="60"/>
      <c r="E44" s="60"/>
      <c r="F44" s="60"/>
      <c r="G44" s="60"/>
      <c r="H44" s="60"/>
      <c r="I44" s="60"/>
    </row>
    <row r="45" spans="1:9">
      <c r="A45" s="133" t="s">
        <v>14</v>
      </c>
      <c r="B45" s="133" t="s">
        <v>68</v>
      </c>
      <c r="C45" s="76" t="s">
        <v>144</v>
      </c>
      <c r="D45" s="80">
        <f t="shared" ref="D45:I45" si="11">D46+D47+D48+D49</f>
        <v>7609.25</v>
      </c>
      <c r="E45" s="80">
        <f t="shared" si="11"/>
        <v>11143.875</v>
      </c>
      <c r="F45" s="80">
        <f t="shared" si="11"/>
        <v>9188</v>
      </c>
      <c r="G45" s="80">
        <f t="shared" si="11"/>
        <v>9216</v>
      </c>
      <c r="H45" s="80">
        <f t="shared" si="11"/>
        <v>9216</v>
      </c>
      <c r="I45" s="80">
        <f t="shared" si="11"/>
        <v>9216</v>
      </c>
    </row>
    <row r="46" spans="1:9">
      <c r="A46" s="133"/>
      <c r="B46" s="133"/>
      <c r="C46" s="77" t="s">
        <v>145</v>
      </c>
      <c r="D46" s="69">
        <f>D51</f>
        <v>0</v>
      </c>
      <c r="E46" s="69">
        <f t="shared" ref="D46:I49" si="12">E51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</row>
    <row r="47" spans="1:9">
      <c r="A47" s="133"/>
      <c r="B47" s="133"/>
      <c r="C47" s="78" t="s">
        <v>146</v>
      </c>
      <c r="D47" s="69"/>
      <c r="E47" s="69">
        <f t="shared" si="12"/>
        <v>0</v>
      </c>
      <c r="F47" s="69">
        <f t="shared" si="12"/>
        <v>0</v>
      </c>
      <c r="G47" s="69">
        <f t="shared" si="12"/>
        <v>0</v>
      </c>
      <c r="H47" s="69">
        <f t="shared" si="12"/>
        <v>0</v>
      </c>
      <c r="I47" s="69">
        <f t="shared" si="12"/>
        <v>0</v>
      </c>
    </row>
    <row r="48" spans="1:9">
      <c r="A48" s="109"/>
      <c r="B48" s="109"/>
      <c r="C48" s="78" t="s">
        <v>147</v>
      </c>
      <c r="D48" s="69">
        <f t="shared" si="12"/>
        <v>7594.25</v>
      </c>
      <c r="E48" s="69">
        <f t="shared" si="12"/>
        <v>11058.475</v>
      </c>
      <c r="F48" s="69">
        <f t="shared" si="12"/>
        <v>9188</v>
      </c>
      <c r="G48" s="69">
        <f t="shared" si="12"/>
        <v>9216</v>
      </c>
      <c r="H48" s="69">
        <f t="shared" si="12"/>
        <v>9216</v>
      </c>
      <c r="I48" s="69">
        <f t="shared" si="12"/>
        <v>9216</v>
      </c>
    </row>
    <row r="49" spans="1:9">
      <c r="A49" s="109"/>
      <c r="B49" s="109"/>
      <c r="C49" s="79" t="s">
        <v>148</v>
      </c>
      <c r="D49" s="69">
        <v>15</v>
      </c>
      <c r="E49" s="69">
        <f t="shared" si="12"/>
        <v>85.4</v>
      </c>
      <c r="F49" s="69">
        <f t="shared" si="12"/>
        <v>0</v>
      </c>
      <c r="G49" s="69">
        <f t="shared" si="12"/>
        <v>0</v>
      </c>
      <c r="H49" s="69">
        <f t="shared" si="12"/>
        <v>0</v>
      </c>
      <c r="I49" s="69">
        <f t="shared" si="12"/>
        <v>0</v>
      </c>
    </row>
    <row r="50" spans="1:9" ht="32.25" customHeight="1">
      <c r="A50" s="114" t="s">
        <v>40</v>
      </c>
      <c r="B50" s="114" t="s">
        <v>29</v>
      </c>
      <c r="C50" s="76" t="s">
        <v>144</v>
      </c>
      <c r="D50" s="69">
        <f>D51+D52+D53+D54</f>
        <v>7609.25</v>
      </c>
      <c r="E50" s="69">
        <f t="shared" ref="E50:I50" si="13">E51+E52+E53+E54</f>
        <v>11143.875</v>
      </c>
      <c r="F50" s="69">
        <f t="shared" si="13"/>
        <v>9188</v>
      </c>
      <c r="G50" s="69">
        <f t="shared" si="13"/>
        <v>9216</v>
      </c>
      <c r="H50" s="69">
        <f t="shared" si="13"/>
        <v>9216</v>
      </c>
      <c r="I50" s="69">
        <f t="shared" si="13"/>
        <v>9216</v>
      </c>
    </row>
    <row r="51" spans="1:9" ht="30" customHeight="1">
      <c r="A51" s="136"/>
      <c r="B51" s="115"/>
      <c r="C51" s="77" t="s">
        <v>145</v>
      </c>
      <c r="D51" s="69"/>
      <c r="E51" s="69"/>
      <c r="F51" s="69"/>
      <c r="G51" s="74"/>
      <c r="H51" s="74"/>
      <c r="I51" s="74"/>
    </row>
    <row r="52" spans="1:9" ht="30" customHeight="1">
      <c r="A52" s="136"/>
      <c r="B52" s="115"/>
      <c r="C52" s="78" t="s">
        <v>146</v>
      </c>
      <c r="D52" s="69"/>
      <c r="E52" s="69"/>
      <c r="F52" s="69"/>
      <c r="G52" s="74"/>
      <c r="H52" s="74"/>
      <c r="I52" s="74"/>
    </row>
    <row r="53" spans="1:9" ht="36.75" customHeight="1">
      <c r="A53" s="136"/>
      <c r="B53" s="115"/>
      <c r="C53" s="78" t="s">
        <v>147</v>
      </c>
      <c r="D53" s="69">
        <v>7594.25</v>
      </c>
      <c r="E53" s="69">
        <f>11143.875-85.4</f>
        <v>11058.475</v>
      </c>
      <c r="F53" s="69">
        <v>9188</v>
      </c>
      <c r="G53" s="74">
        <v>9216</v>
      </c>
      <c r="H53" s="74">
        <v>9216</v>
      </c>
      <c r="I53" s="74">
        <v>9216</v>
      </c>
    </row>
    <row r="54" spans="1:9" ht="19.5" customHeight="1">
      <c r="A54" s="136"/>
      <c r="B54" s="115"/>
      <c r="C54" s="79" t="s">
        <v>148</v>
      </c>
      <c r="D54" s="69">
        <v>15</v>
      </c>
      <c r="E54" s="69">
        <v>85.4</v>
      </c>
      <c r="F54" s="69"/>
      <c r="G54" s="69"/>
      <c r="H54" s="69"/>
      <c r="I54" s="69"/>
    </row>
    <row r="55" spans="1:9" ht="21.75" customHeight="1">
      <c r="A55" s="114" t="s">
        <v>18</v>
      </c>
      <c r="B55" s="114" t="s">
        <v>91</v>
      </c>
      <c r="C55" s="76" t="s">
        <v>144</v>
      </c>
      <c r="D55" s="53">
        <f>D56+D57+D58+D59</f>
        <v>348.74</v>
      </c>
      <c r="E55" s="53">
        <f t="shared" ref="E55:I55" si="14">E56+E57+E58+E59</f>
        <v>311.19200000000001</v>
      </c>
      <c r="F55" s="53">
        <f t="shared" si="14"/>
        <v>388</v>
      </c>
      <c r="G55" s="53">
        <f t="shared" si="14"/>
        <v>300</v>
      </c>
      <c r="H55" s="53">
        <f t="shared" si="14"/>
        <v>300</v>
      </c>
      <c r="I55" s="53">
        <f t="shared" si="14"/>
        <v>300</v>
      </c>
    </row>
    <row r="56" spans="1:9" ht="18.75" customHeight="1">
      <c r="A56" s="115"/>
      <c r="B56" s="115"/>
      <c r="C56" s="77" t="s">
        <v>145</v>
      </c>
      <c r="D56" s="60">
        <f>D61</f>
        <v>0</v>
      </c>
      <c r="E56" s="60">
        <f t="shared" ref="E56:I56" si="15">E61</f>
        <v>0</v>
      </c>
      <c r="F56" s="60">
        <f t="shared" si="15"/>
        <v>0</v>
      </c>
      <c r="G56" s="60">
        <f t="shared" si="15"/>
        <v>0</v>
      </c>
      <c r="H56" s="60">
        <f t="shared" si="15"/>
        <v>0</v>
      </c>
      <c r="I56" s="60">
        <f t="shared" si="15"/>
        <v>0</v>
      </c>
    </row>
    <row r="57" spans="1:9" ht="19.5" customHeight="1">
      <c r="A57" s="115"/>
      <c r="B57" s="115"/>
      <c r="C57" s="78" t="s">
        <v>146</v>
      </c>
      <c r="D57" s="60">
        <f t="shared" ref="D57:I59" si="16">D62</f>
        <v>15</v>
      </c>
      <c r="E57" s="60">
        <f t="shared" si="16"/>
        <v>28.4</v>
      </c>
      <c r="F57" s="60">
        <f t="shared" si="16"/>
        <v>0</v>
      </c>
      <c r="G57" s="60">
        <f t="shared" si="16"/>
        <v>0</v>
      </c>
      <c r="H57" s="60">
        <f t="shared" si="16"/>
        <v>0</v>
      </c>
      <c r="I57" s="60">
        <f t="shared" si="16"/>
        <v>0</v>
      </c>
    </row>
    <row r="58" spans="1:9" ht="16.5" customHeight="1">
      <c r="A58" s="115"/>
      <c r="B58" s="115"/>
      <c r="C58" s="78" t="s">
        <v>147</v>
      </c>
      <c r="D58" s="60">
        <f t="shared" si="16"/>
        <v>333.74</v>
      </c>
      <c r="E58" s="60">
        <f t="shared" si="16"/>
        <v>282.79200000000003</v>
      </c>
      <c r="F58" s="60">
        <f t="shared" si="16"/>
        <v>388</v>
      </c>
      <c r="G58" s="60">
        <f t="shared" si="16"/>
        <v>300</v>
      </c>
      <c r="H58" s="60">
        <f t="shared" si="16"/>
        <v>300</v>
      </c>
      <c r="I58" s="60">
        <f t="shared" si="16"/>
        <v>300</v>
      </c>
    </row>
    <row r="59" spans="1:9" ht="31.5" customHeight="1">
      <c r="A59" s="117"/>
      <c r="B59" s="117"/>
      <c r="C59" s="79" t="s">
        <v>148</v>
      </c>
      <c r="D59" s="60">
        <f t="shared" si="16"/>
        <v>0</v>
      </c>
      <c r="E59" s="60">
        <f t="shared" si="16"/>
        <v>0</v>
      </c>
      <c r="F59" s="60">
        <f t="shared" si="16"/>
        <v>0</v>
      </c>
      <c r="G59" s="60">
        <f t="shared" si="16"/>
        <v>0</v>
      </c>
      <c r="H59" s="60">
        <f t="shared" si="16"/>
        <v>0</v>
      </c>
      <c r="I59" s="60">
        <f t="shared" si="16"/>
        <v>0</v>
      </c>
    </row>
    <row r="60" spans="1:9" ht="19.5" customHeight="1">
      <c r="A60" s="131" t="s">
        <v>44</v>
      </c>
      <c r="B60" s="114" t="s">
        <v>17</v>
      </c>
      <c r="C60" s="76" t="s">
        <v>144</v>
      </c>
      <c r="D60" s="60">
        <f>D61+D62+D63+D64</f>
        <v>348.74</v>
      </c>
      <c r="E60" s="60">
        <f t="shared" ref="E60:I60" si="17">E61+E62+E63+E64</f>
        <v>311.19200000000001</v>
      </c>
      <c r="F60" s="60">
        <f t="shared" si="17"/>
        <v>388</v>
      </c>
      <c r="G60" s="60">
        <f t="shared" si="17"/>
        <v>300</v>
      </c>
      <c r="H60" s="60">
        <f t="shared" si="17"/>
        <v>300</v>
      </c>
      <c r="I60" s="60">
        <f t="shared" si="17"/>
        <v>300</v>
      </c>
    </row>
    <row r="61" spans="1:9" ht="26.25" customHeight="1">
      <c r="A61" s="132"/>
      <c r="B61" s="115"/>
      <c r="C61" s="77" t="s">
        <v>145</v>
      </c>
      <c r="D61" s="60"/>
      <c r="E61" s="60"/>
      <c r="F61" s="60"/>
      <c r="G61" s="74"/>
      <c r="H61" s="74"/>
      <c r="I61" s="74"/>
    </row>
    <row r="62" spans="1:9" ht="19.5" customHeight="1">
      <c r="A62" s="132"/>
      <c r="B62" s="115"/>
      <c r="C62" s="78" t="s">
        <v>146</v>
      </c>
      <c r="D62" s="60">
        <v>15</v>
      </c>
      <c r="E62" s="60">
        <v>28.4</v>
      </c>
      <c r="F62" s="64"/>
      <c r="G62" s="74"/>
      <c r="H62" s="74"/>
      <c r="I62" s="74"/>
    </row>
    <row r="63" spans="1:9" ht="19.5" customHeight="1">
      <c r="A63" s="132"/>
      <c r="B63" s="115"/>
      <c r="C63" s="78" t="s">
        <v>147</v>
      </c>
      <c r="D63" s="60">
        <v>333.74</v>
      </c>
      <c r="E63" s="60">
        <f>311.192-28.4</f>
        <v>282.79200000000003</v>
      </c>
      <c r="F63" s="60">
        <v>388</v>
      </c>
      <c r="G63" s="60">
        <v>300</v>
      </c>
      <c r="H63" s="60">
        <v>300</v>
      </c>
      <c r="I63" s="60">
        <v>300</v>
      </c>
    </row>
    <row r="64" spans="1:9" ht="19.5" customHeight="1">
      <c r="A64" s="132"/>
      <c r="B64" s="115"/>
      <c r="C64" s="79" t="s">
        <v>149</v>
      </c>
      <c r="D64" s="60"/>
      <c r="E64" s="64"/>
      <c r="F64" s="64"/>
      <c r="G64" s="74"/>
      <c r="H64" s="74"/>
      <c r="I64" s="74"/>
    </row>
    <row r="65" spans="1:9">
      <c r="A65" s="133" t="s">
        <v>69</v>
      </c>
      <c r="B65" s="134" t="s">
        <v>70</v>
      </c>
      <c r="C65" s="76" t="s">
        <v>144</v>
      </c>
      <c r="D65" s="80">
        <f>D66+D67+D68+D69</f>
        <v>21296.379999999997</v>
      </c>
      <c r="E65" s="80">
        <f t="shared" ref="E65:I65" si="18">E66+E67+E68+E69</f>
        <v>21724.929209999998</v>
      </c>
      <c r="F65" s="80">
        <f t="shared" si="18"/>
        <v>22461</v>
      </c>
      <c r="G65" s="80">
        <f t="shared" si="18"/>
        <v>22213.1</v>
      </c>
      <c r="H65" s="80">
        <f t="shared" si="18"/>
        <v>22213.1</v>
      </c>
      <c r="I65" s="80">
        <f t="shared" si="18"/>
        <v>22213.1</v>
      </c>
    </row>
    <row r="66" spans="1:9">
      <c r="A66" s="133"/>
      <c r="B66" s="134"/>
      <c r="C66" s="77" t="s">
        <v>145</v>
      </c>
      <c r="D66" s="69">
        <f>D71+D76+D81+D86+D91+D96+D101+D106+D111+D116</f>
        <v>161.63</v>
      </c>
      <c r="E66" s="69">
        <f t="shared" ref="D66:I69" si="19">E71+E76+E81+E86+E91+E96+E101+E106+E111+E116</f>
        <v>260.20459</v>
      </c>
      <c r="F66" s="69">
        <f t="shared" si="19"/>
        <v>313.8</v>
      </c>
      <c r="G66" s="69">
        <f t="shared" si="19"/>
        <v>339.3</v>
      </c>
      <c r="H66" s="69">
        <f t="shared" si="19"/>
        <v>339.3</v>
      </c>
      <c r="I66" s="69">
        <f t="shared" si="19"/>
        <v>339.3</v>
      </c>
    </row>
    <row r="67" spans="1:9">
      <c r="A67" s="133"/>
      <c r="B67" s="134"/>
      <c r="C67" s="78" t="s">
        <v>146</v>
      </c>
      <c r="D67" s="69">
        <f>D72+D77+D82+D87+D92+D97+D102+D107+D112+D117</f>
        <v>13558.05</v>
      </c>
      <c r="E67" s="69">
        <f t="shared" si="19"/>
        <v>14954.574619999999</v>
      </c>
      <c r="F67" s="69">
        <f t="shared" si="19"/>
        <v>15319.199999999999</v>
      </c>
      <c r="G67" s="69">
        <f t="shared" si="19"/>
        <v>15525.8</v>
      </c>
      <c r="H67" s="69">
        <f t="shared" si="19"/>
        <v>15525.8</v>
      </c>
      <c r="I67" s="69">
        <f t="shared" si="19"/>
        <v>15525.8</v>
      </c>
    </row>
    <row r="68" spans="1:9">
      <c r="A68" s="133"/>
      <c r="B68" s="134"/>
      <c r="C68" s="78" t="s">
        <v>147</v>
      </c>
      <c r="D68" s="69">
        <f t="shared" si="19"/>
        <v>7576.7</v>
      </c>
      <c r="E68" s="69">
        <f t="shared" si="19"/>
        <v>6510.15</v>
      </c>
      <c r="F68" s="69">
        <f t="shared" si="19"/>
        <v>6828</v>
      </c>
      <c r="G68" s="69">
        <f t="shared" si="19"/>
        <v>6348</v>
      </c>
      <c r="H68" s="69">
        <f t="shared" si="19"/>
        <v>6348</v>
      </c>
      <c r="I68" s="69">
        <f t="shared" si="19"/>
        <v>6348</v>
      </c>
    </row>
    <row r="69" spans="1:9">
      <c r="A69" s="133"/>
      <c r="B69" s="134"/>
      <c r="C69" s="79" t="s">
        <v>149</v>
      </c>
      <c r="D69" s="69">
        <f t="shared" si="19"/>
        <v>0</v>
      </c>
      <c r="E69" s="69">
        <f t="shared" si="19"/>
        <v>0</v>
      </c>
      <c r="F69" s="69">
        <f t="shared" si="19"/>
        <v>0</v>
      </c>
      <c r="G69" s="69">
        <f t="shared" si="19"/>
        <v>0</v>
      </c>
      <c r="H69" s="69">
        <f t="shared" si="19"/>
        <v>0</v>
      </c>
      <c r="I69" s="69">
        <f t="shared" si="19"/>
        <v>0</v>
      </c>
    </row>
    <row r="70" spans="1:9">
      <c r="A70" s="114" t="s">
        <v>41</v>
      </c>
      <c r="B70" s="125" t="s">
        <v>75</v>
      </c>
      <c r="C70" s="76" t="s">
        <v>144</v>
      </c>
      <c r="D70" s="69">
        <f>D71+D72+D73+D74</f>
        <v>5975.42</v>
      </c>
      <c r="E70" s="69">
        <f t="shared" ref="E70:I70" si="20">E71+E72+E73+E74</f>
        <v>4921.45</v>
      </c>
      <c r="F70" s="69">
        <f t="shared" si="20"/>
        <v>5220</v>
      </c>
      <c r="G70" s="69">
        <f t="shared" si="20"/>
        <v>4814</v>
      </c>
      <c r="H70" s="69">
        <f t="shared" si="20"/>
        <v>4814</v>
      </c>
      <c r="I70" s="69">
        <f t="shared" si="20"/>
        <v>4814</v>
      </c>
    </row>
    <row r="71" spans="1:9">
      <c r="A71" s="115"/>
      <c r="B71" s="126"/>
      <c r="C71" s="77" t="s">
        <v>145</v>
      </c>
      <c r="D71" s="69"/>
      <c r="E71" s="69"/>
      <c r="F71" s="69"/>
      <c r="G71" s="69"/>
      <c r="H71" s="69"/>
      <c r="I71" s="69"/>
    </row>
    <row r="72" spans="1:9" ht="20.25" customHeight="1">
      <c r="A72" s="115"/>
      <c r="B72" s="126"/>
      <c r="C72" s="78" t="s">
        <v>146</v>
      </c>
      <c r="D72" s="69"/>
      <c r="E72" s="69"/>
      <c r="F72" s="69"/>
      <c r="G72" s="69"/>
      <c r="H72" s="69"/>
      <c r="I72" s="69"/>
    </row>
    <row r="73" spans="1:9" ht="20.25" customHeight="1">
      <c r="A73" s="116"/>
      <c r="B73" s="116"/>
      <c r="C73" s="78" t="s">
        <v>147</v>
      </c>
      <c r="D73" s="69">
        <v>5975.42</v>
      </c>
      <c r="E73" s="69">
        <v>4921.45</v>
      </c>
      <c r="F73" s="69">
        <v>5220</v>
      </c>
      <c r="G73" s="69">
        <v>4814</v>
      </c>
      <c r="H73" s="69">
        <v>4814</v>
      </c>
      <c r="I73" s="69">
        <v>4814</v>
      </c>
    </row>
    <row r="74" spans="1:9" ht="21.75" customHeight="1">
      <c r="A74" s="116"/>
      <c r="B74" s="116"/>
      <c r="C74" s="79" t="s">
        <v>149</v>
      </c>
      <c r="D74" s="69"/>
      <c r="E74" s="69"/>
      <c r="F74" s="69"/>
      <c r="G74" s="69"/>
      <c r="H74" s="69"/>
      <c r="I74" s="69"/>
    </row>
    <row r="75" spans="1:9">
      <c r="A75" s="127" t="s">
        <v>42</v>
      </c>
      <c r="B75" s="129" t="s">
        <v>27</v>
      </c>
      <c r="C75" s="76" t="s">
        <v>144</v>
      </c>
      <c r="D75" s="80">
        <f>D76+D77+D78+D79</f>
        <v>1601.28</v>
      </c>
      <c r="E75" s="80">
        <f t="shared" ref="E75:I75" si="21">E76+E77+E78+E79</f>
        <v>1588.7</v>
      </c>
      <c r="F75" s="80">
        <f t="shared" si="21"/>
        <v>1608</v>
      </c>
      <c r="G75" s="80">
        <f t="shared" si="21"/>
        <v>1534</v>
      </c>
      <c r="H75" s="80">
        <f t="shared" si="21"/>
        <v>1534</v>
      </c>
      <c r="I75" s="80">
        <f t="shared" si="21"/>
        <v>1534</v>
      </c>
    </row>
    <row r="76" spans="1:9">
      <c r="A76" s="128"/>
      <c r="B76" s="130"/>
      <c r="C76" s="77" t="s">
        <v>145</v>
      </c>
      <c r="D76" s="95"/>
      <c r="E76" s="95"/>
      <c r="F76" s="95"/>
      <c r="G76" s="96"/>
      <c r="H76" s="96"/>
      <c r="I76" s="96"/>
    </row>
    <row r="77" spans="1:9" ht="29.25" customHeight="1">
      <c r="A77" s="128"/>
      <c r="B77" s="130"/>
      <c r="C77" s="78" t="s">
        <v>146</v>
      </c>
      <c r="D77" s="97"/>
      <c r="E77" s="97"/>
      <c r="F77" s="97"/>
      <c r="G77" s="97"/>
      <c r="H77" s="97"/>
      <c r="I77" s="97"/>
    </row>
    <row r="78" spans="1:9" ht="21" customHeight="1">
      <c r="A78" s="116"/>
      <c r="B78" s="116"/>
      <c r="C78" s="78" t="s">
        <v>147</v>
      </c>
      <c r="D78" s="98">
        <v>1601.28</v>
      </c>
      <c r="E78" s="98">
        <v>1588.7</v>
      </c>
      <c r="F78" s="98">
        <v>1608</v>
      </c>
      <c r="G78" s="98">
        <v>1534</v>
      </c>
      <c r="H78" s="98">
        <v>1534</v>
      </c>
      <c r="I78" s="98">
        <v>1534</v>
      </c>
    </row>
    <row r="79" spans="1:9" ht="14.25" customHeight="1">
      <c r="A79" s="116"/>
      <c r="B79" s="116"/>
      <c r="C79" s="79" t="s">
        <v>149</v>
      </c>
      <c r="D79" s="98"/>
      <c r="E79" s="98"/>
      <c r="F79" s="98"/>
      <c r="G79" s="98"/>
      <c r="H79" s="98"/>
      <c r="I79" s="98"/>
    </row>
    <row r="80" spans="1:9" ht="35.25" customHeight="1">
      <c r="A80" s="127" t="s">
        <v>54</v>
      </c>
      <c r="B80" s="129" t="s">
        <v>86</v>
      </c>
      <c r="C80" s="76" t="s">
        <v>144</v>
      </c>
      <c r="D80" s="91">
        <f>D81+D82+D83+D84</f>
        <v>797</v>
      </c>
      <c r="E80" s="91">
        <f t="shared" ref="E80:I80" si="22">E81+E82+E83+E84</f>
        <v>797</v>
      </c>
      <c r="F80" s="91">
        <v>786</v>
      </c>
      <c r="G80" s="91">
        <f t="shared" si="22"/>
        <v>822</v>
      </c>
      <c r="H80" s="91">
        <f t="shared" si="22"/>
        <v>822</v>
      </c>
      <c r="I80" s="91">
        <f t="shared" si="22"/>
        <v>822</v>
      </c>
    </row>
    <row r="81" spans="1:9" ht="34.5" customHeight="1">
      <c r="A81" s="116"/>
      <c r="B81" s="116"/>
      <c r="C81" s="77" t="s">
        <v>145</v>
      </c>
      <c r="D81" s="95"/>
      <c r="E81" s="95"/>
      <c r="F81" s="95"/>
      <c r="G81" s="95"/>
      <c r="H81" s="95"/>
      <c r="I81" s="95"/>
    </row>
    <row r="82" spans="1:9" ht="41.25" customHeight="1">
      <c r="A82" s="116"/>
      <c r="B82" s="116"/>
      <c r="C82" s="78" t="s">
        <v>146</v>
      </c>
      <c r="D82" s="97">
        <v>797</v>
      </c>
      <c r="E82" s="97">
        <v>797</v>
      </c>
      <c r="F82" s="97">
        <v>786</v>
      </c>
      <c r="G82" s="97">
        <v>822</v>
      </c>
      <c r="H82" s="97">
        <v>822</v>
      </c>
      <c r="I82" s="97">
        <v>822</v>
      </c>
    </row>
    <row r="83" spans="1:9" ht="38.25" customHeight="1">
      <c r="A83" s="116"/>
      <c r="B83" s="116"/>
      <c r="C83" s="78" t="s">
        <v>147</v>
      </c>
      <c r="D83" s="98"/>
      <c r="E83" s="98"/>
      <c r="F83" s="98"/>
      <c r="G83" s="98"/>
      <c r="H83" s="98"/>
      <c r="I83" s="98"/>
    </row>
    <row r="84" spans="1:9" ht="25.5" customHeight="1">
      <c r="A84" s="116"/>
      <c r="B84" s="116"/>
      <c r="C84" s="79" t="s">
        <v>149</v>
      </c>
      <c r="D84" s="98"/>
      <c r="E84" s="98"/>
      <c r="F84" s="98"/>
      <c r="G84" s="98"/>
      <c r="H84" s="98"/>
      <c r="I84" s="98"/>
    </row>
    <row r="85" spans="1:9" ht="23.25" customHeight="1">
      <c r="A85" s="122" t="s">
        <v>56</v>
      </c>
      <c r="B85" s="124" t="s">
        <v>55</v>
      </c>
      <c r="C85" s="76" t="s">
        <v>144</v>
      </c>
      <c r="D85" s="91">
        <f>D87</f>
        <v>3645.5439999999999</v>
      </c>
      <c r="E85" s="91">
        <f t="shared" ref="E85:I85" si="23">E87</f>
        <v>3782.4216200000001</v>
      </c>
      <c r="F85" s="91">
        <f t="shared" si="23"/>
        <v>3817</v>
      </c>
      <c r="G85" s="91">
        <f t="shared" si="23"/>
        <v>4251</v>
      </c>
      <c r="H85" s="91">
        <f t="shared" si="23"/>
        <v>4251</v>
      </c>
      <c r="I85" s="91">
        <f t="shared" si="23"/>
        <v>4251</v>
      </c>
    </row>
    <row r="86" spans="1:9" ht="14.25" customHeight="1">
      <c r="A86" s="122"/>
      <c r="B86" s="124"/>
      <c r="C86" s="77" t="s">
        <v>145</v>
      </c>
      <c r="D86" s="69"/>
      <c r="E86" s="69"/>
      <c r="F86" s="69"/>
      <c r="G86" s="69"/>
      <c r="H86" s="69"/>
      <c r="I86" s="69"/>
    </row>
    <row r="87" spans="1:9" ht="15" customHeight="1">
      <c r="A87" s="122"/>
      <c r="B87" s="124"/>
      <c r="C87" s="78" t="s">
        <v>146</v>
      </c>
      <c r="D87" s="99">
        <v>3645.5439999999999</v>
      </c>
      <c r="E87" s="97">
        <f>'2016'!F185</f>
        <v>3782.4216200000001</v>
      </c>
      <c r="F87" s="97">
        <f>'2016'!G185</f>
        <v>3817</v>
      </c>
      <c r="G87" s="97">
        <v>4251</v>
      </c>
      <c r="H87" s="97">
        <v>4251</v>
      </c>
      <c r="I87" s="97">
        <v>4251</v>
      </c>
    </row>
    <row r="88" spans="1:9">
      <c r="A88" s="123"/>
      <c r="B88" s="123"/>
      <c r="C88" s="78" t="s">
        <v>147</v>
      </c>
      <c r="D88" s="95"/>
      <c r="E88" s="95"/>
      <c r="F88" s="95"/>
      <c r="G88" s="96"/>
      <c r="H88" s="96"/>
      <c r="I88" s="96"/>
    </row>
    <row r="89" spans="1:9" ht="19.5" customHeight="1">
      <c r="A89" s="123"/>
      <c r="B89" s="123"/>
      <c r="C89" s="79" t="s">
        <v>149</v>
      </c>
      <c r="D89" s="99"/>
      <c r="E89" s="97"/>
      <c r="F89" s="97"/>
      <c r="G89" s="97"/>
      <c r="H89" s="97"/>
      <c r="I89" s="97"/>
    </row>
    <row r="90" spans="1:9">
      <c r="A90" s="122" t="s">
        <v>57</v>
      </c>
      <c r="B90" s="124" t="s">
        <v>59</v>
      </c>
      <c r="C90" s="76" t="s">
        <v>144</v>
      </c>
      <c r="D90" s="91">
        <f>D92</f>
        <v>3462.4810000000002</v>
      </c>
      <c r="E90" s="91">
        <f t="shared" ref="E90:I90" si="24">E92</f>
        <v>3646.652</v>
      </c>
      <c r="F90" s="91">
        <f t="shared" si="24"/>
        <v>5171</v>
      </c>
      <c r="G90" s="91">
        <f t="shared" si="24"/>
        <v>4000</v>
      </c>
      <c r="H90" s="91">
        <f t="shared" si="24"/>
        <v>4000</v>
      </c>
      <c r="I90" s="91">
        <f t="shared" si="24"/>
        <v>4000</v>
      </c>
    </row>
    <row r="91" spans="1:9">
      <c r="A91" s="122"/>
      <c r="B91" s="124"/>
      <c r="C91" s="77" t="s">
        <v>145</v>
      </c>
      <c r="D91" s="69"/>
      <c r="E91" s="69"/>
      <c r="F91" s="69"/>
      <c r="G91" s="69"/>
      <c r="H91" s="69"/>
      <c r="I91" s="69"/>
    </row>
    <row r="92" spans="1:9">
      <c r="A92" s="122"/>
      <c r="B92" s="124"/>
      <c r="C92" s="78" t="s">
        <v>146</v>
      </c>
      <c r="D92" s="97">
        <v>3462.4810000000002</v>
      </c>
      <c r="E92" s="97">
        <f>'2016'!F188</f>
        <v>3646.652</v>
      </c>
      <c r="F92" s="97">
        <f>'2016'!G188</f>
        <v>5171</v>
      </c>
      <c r="G92" s="97">
        <v>4000</v>
      </c>
      <c r="H92" s="97">
        <v>4000</v>
      </c>
      <c r="I92" s="97">
        <v>4000</v>
      </c>
    </row>
    <row r="93" spans="1:9">
      <c r="A93" s="123"/>
      <c r="B93" s="123"/>
      <c r="C93" s="78" t="s">
        <v>147</v>
      </c>
      <c r="D93" s="95"/>
      <c r="E93" s="95"/>
      <c r="F93" s="95"/>
      <c r="G93" s="96"/>
      <c r="H93" s="96"/>
      <c r="I93" s="96"/>
    </row>
    <row r="94" spans="1:9">
      <c r="A94" s="123"/>
      <c r="B94" s="123"/>
      <c r="C94" s="79" t="s">
        <v>149</v>
      </c>
      <c r="D94" s="97"/>
      <c r="E94" s="97"/>
      <c r="F94" s="97"/>
      <c r="G94" s="97"/>
      <c r="H94" s="97"/>
      <c r="I94" s="97"/>
    </row>
    <row r="95" spans="1:9">
      <c r="A95" s="122" t="s">
        <v>58</v>
      </c>
      <c r="B95" s="124" t="s">
        <v>60</v>
      </c>
      <c r="C95" s="76" t="s">
        <v>144</v>
      </c>
      <c r="D95" s="91">
        <f>D96+D97</f>
        <v>161.63</v>
      </c>
      <c r="E95" s="91">
        <f t="shared" ref="E95:I95" si="25">E96+E97</f>
        <v>260.20459</v>
      </c>
      <c r="F95" s="91">
        <f t="shared" si="25"/>
        <v>313.8</v>
      </c>
      <c r="G95" s="91">
        <f t="shared" si="25"/>
        <v>339.3</v>
      </c>
      <c r="H95" s="91">
        <f t="shared" si="25"/>
        <v>339.3</v>
      </c>
      <c r="I95" s="91">
        <f t="shared" si="25"/>
        <v>339.3</v>
      </c>
    </row>
    <row r="96" spans="1:9">
      <c r="A96" s="122"/>
      <c r="B96" s="124"/>
      <c r="C96" s="77" t="s">
        <v>145</v>
      </c>
      <c r="D96" s="69">
        <v>161.63</v>
      </c>
      <c r="E96" s="97">
        <f>'2016'!F191</f>
        <v>260.20459</v>
      </c>
      <c r="F96" s="97">
        <f>'2016'!G191</f>
        <v>313.8</v>
      </c>
      <c r="G96" s="97">
        <v>339.3</v>
      </c>
      <c r="H96" s="97">
        <v>339.3</v>
      </c>
      <c r="I96" s="97">
        <v>339.3</v>
      </c>
    </row>
    <row r="97" spans="1:9">
      <c r="A97" s="122"/>
      <c r="B97" s="124"/>
      <c r="C97" s="78" t="s">
        <v>146</v>
      </c>
      <c r="D97" s="69"/>
      <c r="E97" s="69"/>
      <c r="F97" s="69"/>
      <c r="G97" s="69"/>
      <c r="H97" s="69"/>
      <c r="I97" s="69"/>
    </row>
    <row r="98" spans="1:9">
      <c r="A98" s="123"/>
      <c r="B98" s="123"/>
      <c r="C98" s="78" t="s">
        <v>147</v>
      </c>
      <c r="D98" s="95"/>
      <c r="E98" s="95"/>
      <c r="F98" s="95"/>
      <c r="G98" s="96"/>
      <c r="H98" s="96"/>
      <c r="I98" s="96"/>
    </row>
    <row r="99" spans="1:9">
      <c r="A99" s="123"/>
      <c r="B99" s="123"/>
      <c r="C99" s="79" t="s">
        <v>149</v>
      </c>
      <c r="D99" s="97"/>
      <c r="E99" s="97"/>
      <c r="F99" s="97"/>
      <c r="G99" s="97"/>
      <c r="H99" s="97"/>
      <c r="I99" s="97"/>
    </row>
    <row r="100" spans="1:9">
      <c r="A100" s="122" t="s">
        <v>61</v>
      </c>
      <c r="B100" s="124" t="s">
        <v>64</v>
      </c>
      <c r="C100" s="76" t="s">
        <v>144</v>
      </c>
      <c r="D100" s="91">
        <f>D102</f>
        <v>16.399999999999999</v>
      </c>
      <c r="E100" s="91">
        <f t="shared" ref="E100:I100" si="26">E102</f>
        <v>26.123999999999999</v>
      </c>
      <c r="F100" s="91">
        <f t="shared" si="26"/>
        <v>44.3</v>
      </c>
      <c r="G100" s="91">
        <f t="shared" si="26"/>
        <v>38.5</v>
      </c>
      <c r="H100" s="91">
        <f t="shared" si="26"/>
        <v>38.5</v>
      </c>
      <c r="I100" s="91">
        <f t="shared" si="26"/>
        <v>38.5</v>
      </c>
    </row>
    <row r="101" spans="1:9">
      <c r="A101" s="122"/>
      <c r="B101" s="124"/>
      <c r="C101" s="77" t="s">
        <v>145</v>
      </c>
      <c r="D101" s="69"/>
      <c r="E101" s="97"/>
      <c r="F101" s="97"/>
      <c r="G101" s="97"/>
      <c r="H101" s="97"/>
      <c r="I101" s="97"/>
    </row>
    <row r="102" spans="1:9">
      <c r="A102" s="122"/>
      <c r="B102" s="124"/>
      <c r="C102" s="78" t="s">
        <v>146</v>
      </c>
      <c r="D102" s="69">
        <v>16.399999999999999</v>
      </c>
      <c r="E102" s="97">
        <f>'2016'!F194</f>
        <v>26.123999999999999</v>
      </c>
      <c r="F102" s="97">
        <f>'2016'!G194</f>
        <v>44.3</v>
      </c>
      <c r="G102" s="97">
        <v>38.5</v>
      </c>
      <c r="H102" s="97">
        <v>38.5</v>
      </c>
      <c r="I102" s="97">
        <v>38.5</v>
      </c>
    </row>
    <row r="103" spans="1:9">
      <c r="A103" s="123"/>
      <c r="B103" s="123"/>
      <c r="C103" s="78" t="s">
        <v>147</v>
      </c>
      <c r="D103" s="95"/>
      <c r="E103" s="95"/>
      <c r="F103" s="95"/>
      <c r="G103" s="96"/>
      <c r="H103" s="96"/>
      <c r="I103" s="96"/>
    </row>
    <row r="104" spans="1:9">
      <c r="A104" s="123"/>
      <c r="B104" s="123"/>
      <c r="C104" s="79" t="s">
        <v>149</v>
      </c>
      <c r="D104" s="97"/>
      <c r="E104" s="97"/>
      <c r="F104" s="97"/>
      <c r="G104" s="97"/>
      <c r="H104" s="97"/>
      <c r="I104" s="97"/>
    </row>
    <row r="105" spans="1:9">
      <c r="A105" s="122" t="s">
        <v>62</v>
      </c>
      <c r="B105" s="124" t="s">
        <v>65</v>
      </c>
      <c r="C105" s="76" t="s">
        <v>144</v>
      </c>
      <c r="D105" s="91">
        <f>D107</f>
        <v>825</v>
      </c>
      <c r="E105" s="91">
        <f t="shared" ref="E105:I105" si="27">E107</f>
        <v>996.97500000000002</v>
      </c>
      <c r="F105" s="91">
        <f t="shared" si="27"/>
        <v>1550.9</v>
      </c>
      <c r="G105" s="91">
        <f t="shared" si="27"/>
        <v>603.29999999999995</v>
      </c>
      <c r="H105" s="91">
        <f t="shared" si="27"/>
        <v>603.29999999999995</v>
      </c>
      <c r="I105" s="91">
        <f t="shared" si="27"/>
        <v>603.29999999999995</v>
      </c>
    </row>
    <row r="106" spans="1:9">
      <c r="A106" s="122"/>
      <c r="B106" s="124"/>
      <c r="C106" s="77" t="s">
        <v>145</v>
      </c>
      <c r="D106" s="69"/>
      <c r="E106" s="69"/>
      <c r="F106" s="69"/>
      <c r="G106" s="69"/>
      <c r="H106" s="69"/>
      <c r="I106" s="69"/>
    </row>
    <row r="107" spans="1:9">
      <c r="A107" s="122"/>
      <c r="B107" s="124"/>
      <c r="C107" s="78" t="s">
        <v>146</v>
      </c>
      <c r="D107" s="97">
        <v>825</v>
      </c>
      <c r="E107" s="97">
        <f>'2016'!F197</f>
        <v>996.97500000000002</v>
      </c>
      <c r="F107" s="97">
        <f>'2016'!G197</f>
        <v>1550.9</v>
      </c>
      <c r="G107" s="97">
        <v>603.29999999999995</v>
      </c>
      <c r="H107" s="97">
        <v>603.29999999999995</v>
      </c>
      <c r="I107" s="97">
        <v>603.29999999999995</v>
      </c>
    </row>
    <row r="108" spans="1:9">
      <c r="A108" s="123"/>
      <c r="B108" s="123"/>
      <c r="C108" s="78" t="s">
        <v>147</v>
      </c>
      <c r="D108" s="95"/>
      <c r="E108" s="95"/>
      <c r="F108" s="95"/>
      <c r="G108" s="96"/>
      <c r="H108" s="96"/>
      <c r="I108" s="96"/>
    </row>
    <row r="109" spans="1:9">
      <c r="A109" s="123"/>
      <c r="B109" s="123"/>
      <c r="C109" s="79" t="s">
        <v>149</v>
      </c>
      <c r="D109" s="97"/>
      <c r="E109" s="97"/>
      <c r="F109" s="97"/>
      <c r="G109" s="97"/>
      <c r="H109" s="97"/>
      <c r="I109" s="97"/>
    </row>
    <row r="110" spans="1:9">
      <c r="A110" s="122" t="s">
        <v>63</v>
      </c>
      <c r="B110" s="124" t="s">
        <v>55</v>
      </c>
      <c r="C110" s="76" t="s">
        <v>144</v>
      </c>
      <c r="D110" s="91">
        <f>D112</f>
        <v>4539.5249999999996</v>
      </c>
      <c r="E110" s="91">
        <f t="shared" ref="E110:I110" si="28">E112</f>
        <v>5289.402</v>
      </c>
      <c r="F110" s="91">
        <f t="shared" si="28"/>
        <v>3580</v>
      </c>
      <c r="G110" s="91">
        <f t="shared" si="28"/>
        <v>5295</v>
      </c>
      <c r="H110" s="91">
        <f t="shared" si="28"/>
        <v>5295</v>
      </c>
      <c r="I110" s="91">
        <f t="shared" si="28"/>
        <v>5295</v>
      </c>
    </row>
    <row r="111" spans="1:9">
      <c r="A111" s="122"/>
      <c r="B111" s="124"/>
      <c r="C111" s="77" t="s">
        <v>145</v>
      </c>
      <c r="D111" s="69"/>
      <c r="E111" s="69"/>
      <c r="F111" s="69"/>
      <c r="G111" s="69"/>
      <c r="H111" s="69"/>
      <c r="I111" s="69"/>
    </row>
    <row r="112" spans="1:9">
      <c r="A112" s="122"/>
      <c r="B112" s="124"/>
      <c r="C112" s="78" t="s">
        <v>146</v>
      </c>
      <c r="D112" s="97">
        <v>4539.5249999999996</v>
      </c>
      <c r="E112" s="97">
        <f>'2016'!F200</f>
        <v>5289.402</v>
      </c>
      <c r="F112" s="97">
        <f>'2016'!G200</f>
        <v>3580</v>
      </c>
      <c r="G112" s="97">
        <v>5295</v>
      </c>
      <c r="H112" s="97">
        <v>5295</v>
      </c>
      <c r="I112" s="97">
        <v>5295</v>
      </c>
    </row>
    <row r="113" spans="1:9">
      <c r="A113" s="123"/>
      <c r="B113" s="123"/>
      <c r="C113" s="78" t="s">
        <v>147</v>
      </c>
      <c r="D113" s="95"/>
      <c r="E113" s="95"/>
      <c r="F113" s="95"/>
      <c r="G113" s="96"/>
      <c r="H113" s="96"/>
      <c r="I113" s="96"/>
    </row>
    <row r="114" spans="1:9">
      <c r="A114" s="123"/>
      <c r="B114" s="123"/>
      <c r="C114" s="79" t="s">
        <v>149</v>
      </c>
      <c r="D114" s="97"/>
      <c r="E114" s="97"/>
      <c r="F114" s="97"/>
      <c r="G114" s="97"/>
      <c r="H114" s="97"/>
      <c r="I114" s="97"/>
    </row>
    <row r="115" spans="1:9">
      <c r="A115" s="114" t="s">
        <v>92</v>
      </c>
      <c r="B115" s="118" t="s">
        <v>23</v>
      </c>
      <c r="C115" s="76" t="s">
        <v>144</v>
      </c>
      <c r="D115" s="91">
        <f>D117</f>
        <v>272.10000000000002</v>
      </c>
      <c r="E115" s="91">
        <f t="shared" ref="E115:I115" si="29">E117</f>
        <v>416</v>
      </c>
      <c r="F115" s="91">
        <f t="shared" si="29"/>
        <v>370</v>
      </c>
      <c r="G115" s="91">
        <f t="shared" si="29"/>
        <v>516</v>
      </c>
      <c r="H115" s="91">
        <f t="shared" si="29"/>
        <v>516</v>
      </c>
      <c r="I115" s="91">
        <f t="shared" si="29"/>
        <v>516</v>
      </c>
    </row>
    <row r="116" spans="1:9">
      <c r="A116" s="115"/>
      <c r="B116" s="119"/>
      <c r="C116" s="77" t="s">
        <v>145</v>
      </c>
      <c r="D116" s="69"/>
      <c r="E116" s="69"/>
      <c r="F116" s="69"/>
      <c r="G116" s="69"/>
      <c r="H116" s="69"/>
      <c r="I116" s="69"/>
    </row>
    <row r="117" spans="1:9">
      <c r="A117" s="115"/>
      <c r="B117" s="119"/>
      <c r="C117" s="78" t="s">
        <v>146</v>
      </c>
      <c r="D117" s="69">
        <v>272.10000000000002</v>
      </c>
      <c r="E117" s="69">
        <v>416</v>
      </c>
      <c r="F117" s="69">
        <v>370</v>
      </c>
      <c r="G117" s="69">
        <v>516</v>
      </c>
      <c r="H117" s="69">
        <v>516</v>
      </c>
      <c r="I117" s="69">
        <v>516</v>
      </c>
    </row>
    <row r="118" spans="1:9">
      <c r="A118" s="116"/>
      <c r="B118" s="120"/>
      <c r="C118" s="78" t="s">
        <v>147</v>
      </c>
      <c r="D118" s="11"/>
      <c r="E118" s="11"/>
      <c r="F118" s="11"/>
      <c r="G118" s="37"/>
      <c r="H118" s="40"/>
      <c r="I118" s="40"/>
    </row>
    <row r="119" spans="1:9">
      <c r="A119" s="117"/>
      <c r="B119" s="121"/>
      <c r="C119" s="79" t="s">
        <v>149</v>
      </c>
      <c r="D119" s="34"/>
      <c r="E119" s="11"/>
      <c r="F119" s="11"/>
      <c r="G119" s="11"/>
      <c r="H119" s="11"/>
      <c r="I119" s="11"/>
    </row>
    <row r="120" spans="1:9" ht="15.75">
      <c r="A120" s="3"/>
      <c r="D120" s="3"/>
    </row>
    <row r="121" spans="1:9" ht="15.75">
      <c r="A121" s="100" t="s">
        <v>165</v>
      </c>
      <c r="B121" s="100"/>
      <c r="C121" s="100"/>
      <c r="D121" s="100"/>
      <c r="E121" s="101"/>
      <c r="F121" s="101" t="s">
        <v>172</v>
      </c>
      <c r="G121" s="32"/>
      <c r="H121" s="32"/>
      <c r="I121" s="32"/>
    </row>
    <row r="122" spans="1:9" ht="15.75">
      <c r="A122" s="3"/>
      <c r="D122" s="32"/>
      <c r="E122" s="32"/>
      <c r="F122" s="32"/>
      <c r="G122" s="32"/>
      <c r="H122" s="32"/>
      <c r="I122" s="32"/>
    </row>
    <row r="123" spans="1:9" ht="15.75">
      <c r="A123" s="3"/>
      <c r="D123" s="32"/>
      <c r="E123" s="32"/>
    </row>
    <row r="124" spans="1:9">
      <c r="D124" s="32"/>
    </row>
    <row r="125" spans="1:9">
      <c r="D125" s="32"/>
    </row>
  </sheetData>
  <mergeCells count="50">
    <mergeCell ref="E1:F1"/>
    <mergeCell ref="A5:I5"/>
    <mergeCell ref="A7:A8"/>
    <mergeCell ref="B7:B8"/>
    <mergeCell ref="C7:C8"/>
    <mergeCell ref="D7:I7"/>
    <mergeCell ref="A10:A14"/>
    <mergeCell ref="B10:B14"/>
    <mergeCell ref="A15:A19"/>
    <mergeCell ref="B15:B19"/>
    <mergeCell ref="A20:A24"/>
    <mergeCell ref="B20:B24"/>
    <mergeCell ref="A25:A29"/>
    <mergeCell ref="B25:B29"/>
    <mergeCell ref="A30:A34"/>
    <mergeCell ref="B30:B34"/>
    <mergeCell ref="A35:A39"/>
    <mergeCell ref="B35:B39"/>
    <mergeCell ref="A40:A44"/>
    <mergeCell ref="B40:B44"/>
    <mergeCell ref="A45:A47"/>
    <mergeCell ref="B45:B47"/>
    <mergeCell ref="A50:A54"/>
    <mergeCell ref="B50:B54"/>
    <mergeCell ref="A55:A59"/>
    <mergeCell ref="B55:B59"/>
    <mergeCell ref="A60:A64"/>
    <mergeCell ref="B60:B64"/>
    <mergeCell ref="A65:A69"/>
    <mergeCell ref="B65:B69"/>
    <mergeCell ref="A70:A74"/>
    <mergeCell ref="B70:B74"/>
    <mergeCell ref="A75:A79"/>
    <mergeCell ref="B75:B79"/>
    <mergeCell ref="A80:A84"/>
    <mergeCell ref="B80:B84"/>
    <mergeCell ref="A85:A89"/>
    <mergeCell ref="B85:B89"/>
    <mergeCell ref="A90:A94"/>
    <mergeCell ref="B90:B94"/>
    <mergeCell ref="A95:A99"/>
    <mergeCell ref="B95:B99"/>
    <mergeCell ref="A115:A119"/>
    <mergeCell ref="B115:B119"/>
    <mergeCell ref="A100:A104"/>
    <mergeCell ref="B100:B104"/>
    <mergeCell ref="A105:A109"/>
    <mergeCell ref="B105:B109"/>
    <mergeCell ref="A110:A114"/>
    <mergeCell ref="B110:B114"/>
  </mergeCells>
  <pageMargins left="0.15748031496062992" right="0.15748031496062992" top="0.15748031496062992" bottom="0.51181102362204722" header="0.15748031496062992" footer="0.15748031496062992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09"/>
  <sheetViews>
    <sheetView tabSelected="1" workbookViewId="0">
      <selection activeCell="K20" sqref="K20:K28"/>
    </sheetView>
  </sheetViews>
  <sheetFormatPr defaultRowHeight="15"/>
  <cols>
    <col min="1" max="1" width="21" customWidth="1"/>
    <col min="2" max="2" width="30.85546875" customWidth="1"/>
    <col min="3" max="3" width="22.42578125" customWidth="1"/>
    <col min="4" max="4" width="24.5703125" customWidth="1"/>
    <col min="5" max="5" width="15.5703125" customWidth="1"/>
    <col min="6" max="6" width="16.42578125" customWidth="1"/>
    <col min="7" max="7" width="14.7109375" customWidth="1"/>
    <col min="8" max="8" width="13.85546875" customWidth="1"/>
    <col min="9" max="9" width="11.7109375" customWidth="1"/>
    <col min="10" max="10" width="12.140625" customWidth="1"/>
    <col min="11" max="11" width="15.140625" customWidth="1"/>
  </cols>
  <sheetData>
    <row r="1" spans="1:11" ht="15.75">
      <c r="E1" s="2"/>
      <c r="F1" s="137" t="s">
        <v>167</v>
      </c>
      <c r="G1" s="137"/>
      <c r="H1" s="103"/>
      <c r="I1" s="103"/>
      <c r="J1" s="103"/>
    </row>
    <row r="2" spans="1:11" ht="15.75">
      <c r="E2" s="104" t="s">
        <v>169</v>
      </c>
      <c r="F2" s="104"/>
      <c r="G2" s="104"/>
      <c r="H2" s="103"/>
      <c r="I2" s="103"/>
      <c r="J2" s="103"/>
    </row>
    <row r="3" spans="1:11" ht="15.75">
      <c r="E3" s="105"/>
      <c r="F3" s="106" t="s">
        <v>171</v>
      </c>
      <c r="G3" s="105"/>
      <c r="H3" s="103"/>
      <c r="I3" s="103"/>
      <c r="J3" s="103"/>
    </row>
    <row r="4" spans="1:11" ht="15.75">
      <c r="A4" s="145" t="s">
        <v>0</v>
      </c>
      <c r="B4" s="145"/>
      <c r="C4" s="145"/>
      <c r="D4" s="145"/>
      <c r="E4" s="145"/>
      <c r="F4" s="145"/>
      <c r="G4" s="145"/>
    </row>
    <row r="5" spans="1:11">
      <c r="A5" s="4"/>
      <c r="B5" s="4"/>
      <c r="C5" s="4"/>
      <c r="D5" s="4"/>
      <c r="E5" s="35"/>
      <c r="F5" s="35"/>
      <c r="G5" s="35"/>
    </row>
    <row r="6" spans="1:11">
      <c r="A6" s="140" t="s">
        <v>1</v>
      </c>
      <c r="B6" s="141" t="s">
        <v>2</v>
      </c>
      <c r="C6" s="142" t="s">
        <v>3</v>
      </c>
      <c r="D6" s="146" t="s">
        <v>19</v>
      </c>
      <c r="E6" s="143" t="s">
        <v>4</v>
      </c>
      <c r="F6" s="144"/>
      <c r="G6" s="144"/>
      <c r="H6" s="144"/>
      <c r="I6" s="144"/>
      <c r="J6" s="144"/>
    </row>
    <row r="7" spans="1:11" ht="126.75" customHeight="1">
      <c r="A7" s="140"/>
      <c r="B7" s="141"/>
      <c r="C7" s="142"/>
      <c r="D7" s="147"/>
      <c r="E7" s="82" t="s">
        <v>5</v>
      </c>
      <c r="F7" s="82" t="s">
        <v>6</v>
      </c>
      <c r="G7" s="36" t="s">
        <v>7</v>
      </c>
      <c r="H7" s="36" t="s">
        <v>88</v>
      </c>
      <c r="I7" s="36" t="s">
        <v>89</v>
      </c>
      <c r="J7" s="36" t="s">
        <v>90</v>
      </c>
    </row>
    <row r="8" spans="1:11">
      <c r="A8" s="85">
        <v>1</v>
      </c>
      <c r="B8" s="85">
        <v>2</v>
      </c>
      <c r="C8" s="5">
        <v>3</v>
      </c>
      <c r="D8" s="85">
        <v>4</v>
      </c>
      <c r="E8" s="5">
        <v>5</v>
      </c>
      <c r="F8" s="85">
        <v>6</v>
      </c>
      <c r="G8" s="5">
        <v>7</v>
      </c>
      <c r="H8" s="85">
        <v>8</v>
      </c>
      <c r="I8" s="85">
        <v>9</v>
      </c>
      <c r="J8" s="5">
        <v>10</v>
      </c>
    </row>
    <row r="9" spans="1:11">
      <c r="A9" s="133" t="s">
        <v>8</v>
      </c>
      <c r="B9" s="114" t="s">
        <v>152</v>
      </c>
      <c r="C9" s="83" t="s">
        <v>9</v>
      </c>
      <c r="D9" s="83"/>
      <c r="E9" s="81">
        <f>E11</f>
        <v>196412.717</v>
      </c>
      <c r="F9" s="81">
        <f t="shared" ref="F9:J9" si="0">F11</f>
        <v>223612.04110999999</v>
      </c>
      <c r="G9" s="87">
        <f t="shared" si="0"/>
        <v>181412.43299999999</v>
      </c>
      <c r="H9" s="84">
        <f t="shared" si="0"/>
        <v>196091.3</v>
      </c>
      <c r="I9" s="84">
        <f t="shared" si="0"/>
        <v>196031.3</v>
      </c>
      <c r="J9" s="84">
        <f t="shared" si="0"/>
        <v>196031.3</v>
      </c>
    </row>
    <row r="10" spans="1:11">
      <c r="A10" s="133"/>
      <c r="B10" s="115"/>
      <c r="C10" s="6" t="s">
        <v>10</v>
      </c>
      <c r="D10" s="31"/>
      <c r="E10" s="8"/>
      <c r="F10" s="8"/>
      <c r="G10" s="88"/>
      <c r="H10" s="8"/>
      <c r="I10" s="8"/>
      <c r="J10" s="8"/>
    </row>
    <row r="11" spans="1:11" ht="57" customHeight="1">
      <c r="A11" s="133"/>
      <c r="B11" s="148"/>
      <c r="C11" s="6" t="s">
        <v>11</v>
      </c>
      <c r="D11" s="31"/>
      <c r="E11" s="7">
        <f>E12+E81+E100+E114</f>
        <v>196412.717</v>
      </c>
      <c r="F11" s="7">
        <f>F14+F81+F100+F114</f>
        <v>223612.04110999999</v>
      </c>
      <c r="G11" s="111">
        <f t="shared" ref="G11:J11" si="1">G14+G81+G100+G114</f>
        <v>181412.43299999999</v>
      </c>
      <c r="H11" s="7">
        <f t="shared" si="1"/>
        <v>196091.3</v>
      </c>
      <c r="I11" s="7">
        <f t="shared" si="1"/>
        <v>196031.3</v>
      </c>
      <c r="J11" s="7">
        <f t="shared" si="1"/>
        <v>196031.3</v>
      </c>
      <c r="K11" s="32"/>
    </row>
    <row r="12" spans="1:11">
      <c r="A12" s="133" t="s">
        <v>12</v>
      </c>
      <c r="B12" s="133" t="s">
        <v>67</v>
      </c>
      <c r="C12" s="25" t="s">
        <v>9</v>
      </c>
      <c r="D12" s="25"/>
      <c r="E12" s="26">
        <f>E15+E22+E35+E39+E57+E72</f>
        <v>167158.351</v>
      </c>
      <c r="F12" s="26">
        <f t="shared" ref="F12:J12" si="2">F14</f>
        <v>190472.42097000001</v>
      </c>
      <c r="G12" s="89">
        <f t="shared" si="2"/>
        <v>149375.43299999999</v>
      </c>
      <c r="H12" s="26">
        <f t="shared" si="2"/>
        <v>164302.19999999998</v>
      </c>
      <c r="I12" s="26">
        <f t="shared" si="2"/>
        <v>164302.19999999998</v>
      </c>
      <c r="J12" s="26">
        <f t="shared" si="2"/>
        <v>164302.19999999998</v>
      </c>
    </row>
    <row r="13" spans="1:11">
      <c r="A13" s="133"/>
      <c r="B13" s="133"/>
      <c r="C13" s="6" t="s">
        <v>10</v>
      </c>
      <c r="D13" s="31"/>
      <c r="E13" s="9"/>
      <c r="F13" s="9"/>
      <c r="G13" s="90"/>
      <c r="H13" s="9"/>
      <c r="I13" s="9"/>
      <c r="J13" s="9"/>
    </row>
    <row r="14" spans="1:11" ht="80.25" customHeight="1">
      <c r="A14" s="133"/>
      <c r="B14" s="133"/>
      <c r="C14" s="6" t="s">
        <v>11</v>
      </c>
      <c r="D14" s="31"/>
      <c r="E14" s="9">
        <f>E15+E22+E35+E39+E57+E72</f>
        <v>167158.351</v>
      </c>
      <c r="F14" s="9">
        <f>F15+F22+F35+F39+F57+F72</f>
        <v>190472.42097000001</v>
      </c>
      <c r="G14" s="90">
        <f>G15+G22+G35+G39+G57+G72</f>
        <v>149375.43299999999</v>
      </c>
      <c r="H14" s="9">
        <f>H15+H22+H35+H39+H57+H72</f>
        <v>164302.19999999998</v>
      </c>
      <c r="I14" s="9">
        <f t="shared" ref="I14:J14" si="3">I15+I22+I35+I39+I57+I72</f>
        <v>164302.19999999998</v>
      </c>
      <c r="J14" s="9">
        <f t="shared" si="3"/>
        <v>164302.19999999998</v>
      </c>
      <c r="K14" s="32"/>
    </row>
    <row r="15" spans="1:11">
      <c r="A15" s="114" t="s">
        <v>13</v>
      </c>
      <c r="B15" s="131" t="s">
        <v>20</v>
      </c>
      <c r="C15" s="19" t="s">
        <v>9</v>
      </c>
      <c r="D15" s="24">
        <v>9.2407010117829504E+16</v>
      </c>
      <c r="E15" s="20">
        <f>E17+E18+E19+E20+E21</f>
        <v>9800.7039999999997</v>
      </c>
      <c r="F15" s="20">
        <f t="shared" ref="F15:J15" si="4">F17+F18+F19+F20+F21</f>
        <v>9979.7980000000007</v>
      </c>
      <c r="G15" s="91">
        <f t="shared" si="4"/>
        <v>14160.8</v>
      </c>
      <c r="H15" s="38">
        <f t="shared" si="4"/>
        <v>12683</v>
      </c>
      <c r="I15" s="20">
        <f t="shared" si="4"/>
        <v>12683</v>
      </c>
      <c r="J15" s="20">
        <f t="shared" si="4"/>
        <v>12683</v>
      </c>
      <c r="K15" s="32"/>
    </row>
    <row r="16" spans="1:11">
      <c r="A16" s="115"/>
      <c r="B16" s="132"/>
      <c r="C16" s="10" t="s">
        <v>10</v>
      </c>
      <c r="D16" s="10"/>
      <c r="E16" s="11"/>
      <c r="F16" s="11"/>
      <c r="G16" s="69"/>
      <c r="H16" s="11"/>
      <c r="I16" s="11"/>
      <c r="J16" s="11"/>
    </row>
    <row r="17" spans="1:11" ht="27" customHeight="1">
      <c r="A17" s="115"/>
      <c r="B17" s="132"/>
      <c r="C17" s="152" t="s">
        <v>11</v>
      </c>
      <c r="D17" s="12" t="s">
        <v>102</v>
      </c>
      <c r="E17" s="11">
        <v>7543.72</v>
      </c>
      <c r="F17" s="11">
        <v>7346.866</v>
      </c>
      <c r="G17" s="69">
        <v>10550</v>
      </c>
      <c r="H17" s="11">
        <v>9741</v>
      </c>
      <c r="I17" s="11">
        <v>9741</v>
      </c>
      <c r="J17" s="11">
        <v>9741</v>
      </c>
    </row>
    <row r="18" spans="1:11" ht="21.75" customHeight="1">
      <c r="A18" s="115"/>
      <c r="B18" s="132"/>
      <c r="C18" s="153"/>
      <c r="D18" s="12" t="s">
        <v>103</v>
      </c>
      <c r="E18" s="11">
        <v>2256.9839999999999</v>
      </c>
      <c r="F18" s="11">
        <v>2237.1590000000001</v>
      </c>
      <c r="G18" s="69">
        <v>3185.8</v>
      </c>
      <c r="H18" s="11">
        <v>2942</v>
      </c>
      <c r="I18" s="11">
        <v>2942</v>
      </c>
      <c r="J18" s="11">
        <v>2942</v>
      </c>
    </row>
    <row r="19" spans="1:11" ht="30.75" customHeight="1">
      <c r="A19" s="115"/>
      <c r="B19" s="132"/>
      <c r="C19" s="153"/>
      <c r="D19" s="12" t="s">
        <v>155</v>
      </c>
      <c r="E19" s="11"/>
      <c r="F19" s="11">
        <v>14.4</v>
      </c>
      <c r="G19" s="69"/>
      <c r="H19" s="11"/>
      <c r="I19" s="11"/>
      <c r="J19" s="11"/>
    </row>
    <row r="20" spans="1:11" ht="30.75" customHeight="1">
      <c r="A20" s="115"/>
      <c r="B20" s="132"/>
      <c r="C20" s="153"/>
      <c r="D20" s="12" t="s">
        <v>156</v>
      </c>
      <c r="E20" s="11"/>
      <c r="F20" s="11">
        <v>374.87</v>
      </c>
      <c r="G20" s="69">
        <v>425</v>
      </c>
      <c r="H20" s="11"/>
      <c r="I20" s="11"/>
      <c r="J20" s="11"/>
    </row>
    <row r="21" spans="1:11" ht="30.75" customHeight="1">
      <c r="A21" s="115"/>
      <c r="B21" s="132"/>
      <c r="C21" s="153"/>
      <c r="D21" s="12" t="s">
        <v>157</v>
      </c>
      <c r="E21" s="50"/>
      <c r="F21" s="11">
        <v>6.5030000000000001</v>
      </c>
      <c r="G21" s="69"/>
      <c r="H21" s="11"/>
      <c r="I21" s="11"/>
      <c r="J21" s="11"/>
    </row>
    <row r="22" spans="1:11">
      <c r="A22" s="114" t="s">
        <v>170</v>
      </c>
      <c r="B22" s="114" t="s">
        <v>21</v>
      </c>
      <c r="C22" s="19" t="s">
        <v>9</v>
      </c>
      <c r="D22" s="19"/>
      <c r="E22" s="51">
        <f>E23+E24</f>
        <v>111426.6</v>
      </c>
      <c r="F22" s="20">
        <f>F23+F24</f>
        <v>104331.79938000001</v>
      </c>
      <c r="G22" s="91">
        <f>G23+G24</f>
        <v>94617.5</v>
      </c>
      <c r="H22" s="20">
        <f>H23+H24</f>
        <v>129502.8</v>
      </c>
      <c r="I22" s="20">
        <f t="shared" ref="I22:J22" si="5">I23+I24</f>
        <v>129502.8</v>
      </c>
      <c r="J22" s="20">
        <f t="shared" si="5"/>
        <v>129502.8</v>
      </c>
      <c r="K22" s="107"/>
    </row>
    <row r="23" spans="1:11">
      <c r="A23" s="115"/>
      <c r="B23" s="115"/>
      <c r="C23" s="33" t="s">
        <v>10</v>
      </c>
      <c r="D23" s="12" t="s">
        <v>117</v>
      </c>
      <c r="E23" s="74">
        <v>23718.03</v>
      </c>
      <c r="F23" s="45">
        <v>21264.031999999999</v>
      </c>
      <c r="G23" s="74">
        <v>17158.8</v>
      </c>
      <c r="H23" s="63">
        <v>15530</v>
      </c>
      <c r="I23" s="63">
        <v>15530</v>
      </c>
      <c r="J23" s="63">
        <v>15530</v>
      </c>
    </row>
    <row r="24" spans="1:11">
      <c r="A24" s="115"/>
      <c r="B24" s="115"/>
      <c r="C24" s="154"/>
      <c r="D24" s="34"/>
      <c r="E24" s="74">
        <f>E25+E26+E27+E29+E28+E30+E31+E32+E33+E34</f>
        <v>87708.57</v>
      </c>
      <c r="F24" s="75">
        <f>F25+F26+F27+F28+F30+F31+F32+F33+F34</f>
        <v>83067.767380000005</v>
      </c>
      <c r="G24" s="74">
        <f>G25+G26+G27+G28+G31+G33+G34</f>
        <v>77458.7</v>
      </c>
      <c r="H24" s="75">
        <f>H25+H26+H27+H28+H31+H33+H34+H32+H30</f>
        <v>113972.8</v>
      </c>
      <c r="I24" s="75">
        <f t="shared" ref="I24:J24" si="6">I25+I26+I27+I28+I31+I33+I34+I32+I30</f>
        <v>113972.8</v>
      </c>
      <c r="J24" s="75">
        <f t="shared" si="6"/>
        <v>113972.8</v>
      </c>
      <c r="K24" s="107"/>
    </row>
    <row r="25" spans="1:11" ht="25.5" customHeight="1">
      <c r="A25" s="115"/>
      <c r="B25" s="115"/>
      <c r="C25" s="154"/>
      <c r="D25" s="18" t="s">
        <v>127</v>
      </c>
      <c r="E25" s="69">
        <v>63104.428999999996</v>
      </c>
      <c r="F25" s="11">
        <f>59885.61981+728.13334</f>
        <v>60613.753149999997</v>
      </c>
      <c r="G25" s="74">
        <v>58711</v>
      </c>
      <c r="H25" s="63">
        <v>69063</v>
      </c>
      <c r="I25" s="63">
        <v>69063</v>
      </c>
      <c r="J25" s="63">
        <v>69063</v>
      </c>
    </row>
    <row r="26" spans="1:11" ht="15.75" customHeight="1">
      <c r="A26" s="115"/>
      <c r="B26" s="115"/>
      <c r="C26" s="154"/>
      <c r="D26" s="12" t="s">
        <v>118</v>
      </c>
      <c r="E26" s="69">
        <v>18981.810000000001</v>
      </c>
      <c r="F26" s="11">
        <f>18030.26864+216.36372</f>
        <v>18246.63236</v>
      </c>
      <c r="G26" s="74">
        <v>18069.7</v>
      </c>
      <c r="H26" s="63">
        <v>20857.5</v>
      </c>
      <c r="I26" s="63">
        <v>20857.5</v>
      </c>
      <c r="J26" s="63">
        <v>20857.5</v>
      </c>
    </row>
    <row r="27" spans="1:11" ht="17.25" customHeight="1">
      <c r="A27" s="115"/>
      <c r="B27" s="115"/>
      <c r="C27" s="154"/>
      <c r="D27" s="12" t="s">
        <v>119</v>
      </c>
      <c r="E27" s="69">
        <v>6.7</v>
      </c>
      <c r="F27" s="11">
        <v>1.3</v>
      </c>
      <c r="G27" s="74"/>
      <c r="H27" s="63">
        <v>78</v>
      </c>
      <c r="I27" s="63">
        <v>78</v>
      </c>
      <c r="J27" s="63">
        <v>78</v>
      </c>
    </row>
    <row r="28" spans="1:11" ht="18" customHeight="1">
      <c r="A28" s="115"/>
      <c r="B28" s="115"/>
      <c r="C28" s="154"/>
      <c r="D28" s="12" t="s">
        <v>120</v>
      </c>
      <c r="E28" s="69">
        <v>1603.971</v>
      </c>
      <c r="F28" s="11">
        <v>422.39555999999999</v>
      </c>
      <c r="G28" s="74">
        <v>400</v>
      </c>
      <c r="H28" s="63">
        <v>500</v>
      </c>
      <c r="I28" s="63">
        <v>500</v>
      </c>
      <c r="J28" s="63">
        <v>500</v>
      </c>
    </row>
    <row r="29" spans="1:11" ht="18" customHeight="1">
      <c r="A29" s="115"/>
      <c r="B29" s="115"/>
      <c r="C29" s="154"/>
      <c r="D29" s="12" t="s">
        <v>126</v>
      </c>
      <c r="E29" s="69">
        <v>42.965000000000003</v>
      </c>
      <c r="F29" s="11"/>
      <c r="G29" s="74"/>
      <c r="H29" s="63"/>
      <c r="I29" s="63"/>
      <c r="J29" s="63"/>
    </row>
    <row r="30" spans="1:11" ht="18" customHeight="1">
      <c r="A30" s="115"/>
      <c r="B30" s="115"/>
      <c r="C30" s="154"/>
      <c r="D30" s="12" t="s">
        <v>124</v>
      </c>
      <c r="E30" s="69">
        <v>33.179000000000002</v>
      </c>
      <c r="F30" s="11">
        <f>92.08+10.50023</f>
        <v>102.58023</v>
      </c>
      <c r="G30" s="74"/>
      <c r="H30" s="63">
        <v>40</v>
      </c>
      <c r="I30" s="63">
        <v>40</v>
      </c>
      <c r="J30" s="63">
        <v>40</v>
      </c>
    </row>
    <row r="31" spans="1:11" ht="27" customHeight="1">
      <c r="A31" s="115"/>
      <c r="B31" s="115"/>
      <c r="C31" s="154"/>
      <c r="D31" s="12" t="s">
        <v>121</v>
      </c>
      <c r="E31" s="69">
        <f>493.305+149.879+77.747+4.553</f>
        <v>725.48399999999992</v>
      </c>
      <c r="F31" s="11">
        <f>47.27229+431.6+203.272+44.56+38.25+12</f>
        <v>776.9542899999999</v>
      </c>
      <c r="G31" s="74"/>
      <c r="H31" s="63">
        <v>801.5</v>
      </c>
      <c r="I31" s="63">
        <v>801.5</v>
      </c>
      <c r="J31" s="63">
        <v>801.5</v>
      </c>
    </row>
    <row r="32" spans="1:11" ht="20.25" customHeight="1">
      <c r="A32" s="115"/>
      <c r="B32" s="115"/>
      <c r="C32" s="154"/>
      <c r="D32" s="12" t="s">
        <v>125</v>
      </c>
      <c r="E32" s="69">
        <f>31.77+130</f>
        <v>161.77000000000001</v>
      </c>
      <c r="F32" s="11">
        <v>15</v>
      </c>
      <c r="G32" s="74"/>
      <c r="H32" s="63">
        <v>30</v>
      </c>
      <c r="I32" s="63">
        <v>30</v>
      </c>
      <c r="J32" s="63">
        <v>30</v>
      </c>
    </row>
    <row r="33" spans="1:10" ht="19.5" customHeight="1">
      <c r="A33" s="115"/>
      <c r="B33" s="115"/>
      <c r="C33" s="154"/>
      <c r="D33" s="12" t="s">
        <v>122</v>
      </c>
      <c r="E33" s="69">
        <f>1798.214+390.209+260.104+26.08+21.316+216.542</f>
        <v>2712.4649999999992</v>
      </c>
      <c r="F33" s="11">
        <f>1741.59987+667.88342+27.64524</f>
        <v>2437.12853</v>
      </c>
      <c r="G33" s="74">
        <v>278</v>
      </c>
      <c r="H33" s="63">
        <v>22202.799999999999</v>
      </c>
      <c r="I33" s="63">
        <v>22202.799999999999</v>
      </c>
      <c r="J33" s="63">
        <v>22202.799999999999</v>
      </c>
    </row>
    <row r="34" spans="1:10" ht="20.25" customHeight="1">
      <c r="A34" s="115"/>
      <c r="B34" s="115"/>
      <c r="C34" s="155"/>
      <c r="D34" s="12" t="s">
        <v>123</v>
      </c>
      <c r="E34" s="69">
        <f>32.666+215.486+1.04+68.349+12.276+5.98</f>
        <v>335.79700000000003</v>
      </c>
      <c r="F34" s="11">
        <f>104.38526+167.611+7.305+118.507+54.215</f>
        <v>452.02326000000005</v>
      </c>
      <c r="G34" s="74"/>
      <c r="H34" s="63">
        <v>400</v>
      </c>
      <c r="I34" s="63">
        <v>400</v>
      </c>
      <c r="J34" s="63">
        <v>400</v>
      </c>
    </row>
    <row r="35" spans="1:10" ht="24.75" customHeight="1">
      <c r="A35" s="133" t="s">
        <v>151</v>
      </c>
      <c r="B35" s="133" t="s">
        <v>22</v>
      </c>
      <c r="C35" s="6" t="s">
        <v>9</v>
      </c>
      <c r="D35" s="19"/>
      <c r="E35" s="51">
        <f>E37+E38</f>
        <v>946.68</v>
      </c>
      <c r="F35" s="20">
        <f t="shared" ref="F35:J35" si="7">F37+F38</f>
        <v>944.56</v>
      </c>
      <c r="G35" s="91">
        <f t="shared" si="7"/>
        <v>948</v>
      </c>
      <c r="H35" s="38">
        <f t="shared" si="7"/>
        <v>30</v>
      </c>
      <c r="I35" s="41">
        <f t="shared" si="7"/>
        <v>30</v>
      </c>
      <c r="J35" s="41">
        <f t="shared" si="7"/>
        <v>30</v>
      </c>
    </row>
    <row r="36" spans="1:10" ht="22.5" customHeight="1">
      <c r="A36" s="133"/>
      <c r="B36" s="133"/>
      <c r="C36" s="6" t="s">
        <v>10</v>
      </c>
      <c r="D36" s="6"/>
      <c r="E36" s="50"/>
      <c r="F36" s="11"/>
      <c r="G36" s="69"/>
      <c r="H36" s="62"/>
      <c r="I36" s="63"/>
      <c r="J36" s="63"/>
    </row>
    <row r="37" spans="1:10" ht="22.5" customHeight="1">
      <c r="A37" s="133"/>
      <c r="B37" s="133"/>
      <c r="C37" s="6"/>
      <c r="D37" s="12" t="s">
        <v>128</v>
      </c>
      <c r="E37" s="50">
        <v>469.9</v>
      </c>
      <c r="F37" s="11">
        <v>472.28</v>
      </c>
      <c r="G37" s="69">
        <v>474</v>
      </c>
      <c r="H37" s="62"/>
      <c r="I37" s="63"/>
      <c r="J37" s="63"/>
    </row>
    <row r="38" spans="1:10" ht="40.5" customHeight="1">
      <c r="A38" s="133"/>
      <c r="B38" s="133"/>
      <c r="C38" s="6" t="s">
        <v>11</v>
      </c>
      <c r="D38" s="12" t="s">
        <v>137</v>
      </c>
      <c r="E38" s="11">
        <v>476.78</v>
      </c>
      <c r="F38" s="11">
        <v>472.28</v>
      </c>
      <c r="G38" s="69">
        <v>474</v>
      </c>
      <c r="H38" s="62">
        <v>30</v>
      </c>
      <c r="I38" s="63">
        <v>30</v>
      </c>
      <c r="J38" s="63">
        <v>30</v>
      </c>
    </row>
    <row r="39" spans="1:10" ht="23.25" customHeight="1">
      <c r="A39" s="116" t="s">
        <v>24</v>
      </c>
      <c r="B39" s="114" t="s">
        <v>72</v>
      </c>
      <c r="C39" s="21" t="s">
        <v>9</v>
      </c>
      <c r="D39" s="21"/>
      <c r="E39" s="22">
        <f>E41+E42</f>
        <v>34975.284</v>
      </c>
      <c r="F39" s="22">
        <f>F41+F42</f>
        <v>41356.492810000003</v>
      </c>
      <c r="G39" s="92">
        <f t="shared" ref="G39:J39" si="8">G41+G42</f>
        <v>29820.725000000002</v>
      </c>
      <c r="H39" s="22">
        <f t="shared" si="8"/>
        <v>14140</v>
      </c>
      <c r="I39" s="22">
        <f t="shared" si="8"/>
        <v>14140</v>
      </c>
      <c r="J39" s="22">
        <f t="shared" si="8"/>
        <v>14140</v>
      </c>
    </row>
    <row r="40" spans="1:10" ht="22.5" customHeight="1">
      <c r="A40" s="116"/>
      <c r="B40" s="115"/>
      <c r="C40" s="6" t="s">
        <v>10</v>
      </c>
      <c r="D40" s="54"/>
      <c r="E40" s="11"/>
      <c r="F40" s="11"/>
      <c r="G40" s="69"/>
      <c r="H40" s="11"/>
      <c r="I40" s="11"/>
      <c r="J40" s="11"/>
    </row>
    <row r="41" spans="1:10" ht="22.5" customHeight="1">
      <c r="A41" s="116"/>
      <c r="B41" s="115"/>
      <c r="C41" s="86"/>
      <c r="D41" s="18" t="s">
        <v>87</v>
      </c>
      <c r="E41" s="50">
        <v>6647.9</v>
      </c>
      <c r="F41" s="11">
        <v>5828.4189999999999</v>
      </c>
      <c r="G41" s="69">
        <v>3502</v>
      </c>
      <c r="H41" s="11">
        <v>2723</v>
      </c>
      <c r="I41" s="11">
        <v>2723</v>
      </c>
      <c r="J41" s="11">
        <v>2723</v>
      </c>
    </row>
    <row r="42" spans="1:10" ht="22.5" customHeight="1">
      <c r="A42" s="116"/>
      <c r="B42" s="115"/>
      <c r="C42" s="86"/>
      <c r="D42" s="18"/>
      <c r="E42" s="50">
        <f>E43+E45+E46+E47+E48+E49+E50+E51+E52+E53+E54+E55+E56</f>
        <v>28327.383999999998</v>
      </c>
      <c r="F42" s="50">
        <f>F43+F44+F45+F46+F47+F48+F49+F50+F51+F52+F53+F54+F55+F56</f>
        <v>35528.073810000002</v>
      </c>
      <c r="G42" s="69">
        <f t="shared" ref="G42" si="9">G43+G45+G46+G47+G48+G49+G50+G51+G52+G53+G54+G55+G56</f>
        <v>26318.725000000002</v>
      </c>
      <c r="H42" s="11">
        <f t="shared" ref="H42:J42" si="10">H43+H44+H45+H46+H49+H50+H51+H56</f>
        <v>11417</v>
      </c>
      <c r="I42" s="11">
        <f t="shared" si="10"/>
        <v>11417</v>
      </c>
      <c r="J42" s="11">
        <f t="shared" si="10"/>
        <v>11417</v>
      </c>
    </row>
    <row r="43" spans="1:10" ht="17.25" customHeight="1">
      <c r="A43" s="116"/>
      <c r="B43" s="115"/>
      <c r="C43" s="149" t="s">
        <v>11</v>
      </c>
      <c r="D43" s="18" t="s">
        <v>30</v>
      </c>
      <c r="E43" s="50">
        <f>1734.712-E28</f>
        <v>130.74099999999999</v>
      </c>
      <c r="F43" s="11">
        <v>123.91947</v>
      </c>
      <c r="G43" s="69">
        <v>100</v>
      </c>
      <c r="H43" s="11">
        <v>12</v>
      </c>
      <c r="I43" s="11">
        <v>12</v>
      </c>
      <c r="J43" s="11">
        <v>12</v>
      </c>
    </row>
    <row r="44" spans="1:10" ht="15" customHeight="1">
      <c r="A44" s="116"/>
      <c r="B44" s="116"/>
      <c r="C44" s="156"/>
      <c r="D44" s="18" t="s">
        <v>31</v>
      </c>
      <c r="E44" s="50">
        <f>49.313-E29</f>
        <v>6.347999999999999</v>
      </c>
      <c r="F44" s="11"/>
      <c r="G44" s="69"/>
      <c r="H44" s="11">
        <v>11</v>
      </c>
      <c r="I44" s="11">
        <v>11</v>
      </c>
      <c r="J44" s="11">
        <v>11</v>
      </c>
    </row>
    <row r="45" spans="1:10" ht="19.5" customHeight="1">
      <c r="A45" s="116"/>
      <c r="B45" s="116"/>
      <c r="C45" s="156"/>
      <c r="D45" s="18" t="s">
        <v>32</v>
      </c>
      <c r="E45" s="50">
        <v>10915.715</v>
      </c>
      <c r="F45" s="11">
        <v>13130.5069</v>
      </c>
      <c r="G45" s="69">
        <f>10069+2020+486+336+997-1582.265-346.967-0.033</f>
        <v>11978.735000000001</v>
      </c>
      <c r="H45" s="11">
        <v>660</v>
      </c>
      <c r="I45" s="11">
        <v>660</v>
      </c>
      <c r="J45" s="11">
        <v>660</v>
      </c>
    </row>
    <row r="46" spans="1:10" ht="25.5" customHeight="1">
      <c r="A46" s="116"/>
      <c r="B46" s="116"/>
      <c r="C46" s="156"/>
      <c r="D46" s="18" t="s">
        <v>33</v>
      </c>
      <c r="E46" s="50">
        <f>3304.486-E30-E76</f>
        <v>3267.9209999999998</v>
      </c>
      <c r="F46" s="11">
        <f>1260.65304+139.005+195.594+42.45148+117.34812+91.2+140.38932+107.48475+4.329+19.53+52+798.33655</f>
        <v>2968.3212600000002</v>
      </c>
      <c r="G46" s="69">
        <f>4007-430-440.214-146.738</f>
        <v>2990.0480000000002</v>
      </c>
      <c r="H46" s="11">
        <v>95</v>
      </c>
      <c r="I46" s="11">
        <v>95</v>
      </c>
      <c r="J46" s="11">
        <v>95</v>
      </c>
    </row>
    <row r="47" spans="1:10" ht="25.5" customHeight="1">
      <c r="A47" s="116"/>
      <c r="B47" s="116"/>
      <c r="C47" s="156"/>
      <c r="D47" s="18" t="s">
        <v>138</v>
      </c>
      <c r="E47" s="50">
        <f>690+6.487</f>
        <v>696.48699999999997</v>
      </c>
      <c r="F47" s="11"/>
      <c r="G47" s="69"/>
      <c r="H47" s="11"/>
      <c r="I47" s="11"/>
      <c r="J47" s="11"/>
    </row>
    <row r="48" spans="1:10" ht="25.5" customHeight="1">
      <c r="A48" s="116"/>
      <c r="B48" s="116"/>
      <c r="C48" s="156"/>
      <c r="D48" s="18" t="s">
        <v>159</v>
      </c>
      <c r="E48" s="50"/>
      <c r="F48" s="11">
        <v>1420.74946</v>
      </c>
      <c r="G48" s="69"/>
      <c r="H48" s="11"/>
      <c r="I48" s="11"/>
      <c r="J48" s="11"/>
    </row>
    <row r="49" spans="1:10" ht="27" customHeight="1">
      <c r="A49" s="116"/>
      <c r="B49" s="116"/>
      <c r="C49" s="156"/>
      <c r="D49" s="18" t="s">
        <v>34</v>
      </c>
      <c r="E49" s="50">
        <f>2164.061-E31</f>
        <v>1438.5770000000002</v>
      </c>
      <c r="F49" s="11">
        <f>4.164+64.80256+99.8+85+10.25+836.01916+27.96872+35.59456+219.54272+0.55+122.52365+13.6368</f>
        <v>1519.8521700000001</v>
      </c>
      <c r="G49" s="69">
        <v>520</v>
      </c>
      <c r="H49" s="11">
        <v>115</v>
      </c>
      <c r="I49" s="11">
        <v>115</v>
      </c>
      <c r="J49" s="11">
        <v>115</v>
      </c>
    </row>
    <row r="50" spans="1:10" ht="25.5" customHeight="1">
      <c r="A50" s="116"/>
      <c r="B50" s="116"/>
      <c r="C50" s="156"/>
      <c r="D50" s="18" t="s">
        <v>35</v>
      </c>
      <c r="E50" s="50">
        <v>158.81899999999999</v>
      </c>
      <c r="F50" s="11">
        <f>60+25+79.25+44.22998+30</f>
        <v>238.47998000000001</v>
      </c>
      <c r="G50" s="69">
        <v>108</v>
      </c>
      <c r="H50" s="11">
        <v>9</v>
      </c>
      <c r="I50" s="11">
        <v>9</v>
      </c>
      <c r="J50" s="11">
        <v>9</v>
      </c>
    </row>
    <row r="51" spans="1:10" ht="25.5" customHeight="1">
      <c r="A51" s="116"/>
      <c r="B51" s="116"/>
      <c r="C51" s="156"/>
      <c r="D51" s="18" t="s">
        <v>73</v>
      </c>
      <c r="E51" s="50">
        <v>4979.12</v>
      </c>
      <c r="F51" s="11">
        <f>4600.323+1733.279</f>
        <v>6333.6020000000008</v>
      </c>
      <c r="G51" s="69">
        <v>2100</v>
      </c>
      <c r="H51" s="11">
        <v>7822</v>
      </c>
      <c r="I51" s="11">
        <v>7822</v>
      </c>
      <c r="J51" s="11">
        <v>7822</v>
      </c>
    </row>
    <row r="52" spans="1:10" ht="25.5" customHeight="1">
      <c r="A52" s="116"/>
      <c r="B52" s="116"/>
      <c r="C52" s="156"/>
      <c r="D52" s="18" t="s">
        <v>129</v>
      </c>
      <c r="E52" s="50">
        <v>344.92099999999999</v>
      </c>
      <c r="F52" s="11">
        <v>267.44396999999998</v>
      </c>
      <c r="G52" s="69"/>
      <c r="H52" s="11"/>
      <c r="I52" s="11"/>
      <c r="J52" s="11"/>
    </row>
    <row r="53" spans="1:10" ht="25.5" customHeight="1">
      <c r="A53" s="116"/>
      <c r="B53" s="116"/>
      <c r="C53" s="156"/>
      <c r="D53" s="18" t="s">
        <v>158</v>
      </c>
      <c r="E53" s="50">
        <f>50+0.913</f>
        <v>50.912999999999997</v>
      </c>
      <c r="F53" s="11"/>
      <c r="G53" s="69"/>
      <c r="H53" s="11"/>
      <c r="I53" s="11"/>
      <c r="J53" s="11"/>
    </row>
    <row r="54" spans="1:10" ht="25.5" customHeight="1">
      <c r="A54" s="116"/>
      <c r="B54" s="116"/>
      <c r="C54" s="156"/>
      <c r="D54" s="18" t="s">
        <v>159</v>
      </c>
      <c r="E54" s="50"/>
      <c r="F54" s="11">
        <v>1375.5554</v>
      </c>
      <c r="G54" s="69"/>
      <c r="H54" s="11"/>
      <c r="I54" s="11"/>
      <c r="J54" s="11"/>
    </row>
    <row r="55" spans="1:10" ht="25.5" customHeight="1">
      <c r="A55" s="116"/>
      <c r="B55" s="116"/>
      <c r="C55" s="156"/>
      <c r="D55" s="18" t="s">
        <v>160</v>
      </c>
      <c r="E55" s="50"/>
      <c r="F55" s="11">
        <v>1201.1632</v>
      </c>
      <c r="G55" s="69"/>
      <c r="H55" s="11"/>
      <c r="I55" s="11"/>
      <c r="J55" s="11"/>
    </row>
    <row r="56" spans="1:10" ht="30" customHeight="1">
      <c r="A56" s="116"/>
      <c r="B56" s="116"/>
      <c r="C56" s="156"/>
      <c r="D56" s="18" t="s">
        <v>36</v>
      </c>
      <c r="E56" s="50">
        <v>6344.17</v>
      </c>
      <c r="F56" s="11">
        <v>6948.48</v>
      </c>
      <c r="G56" s="69">
        <f>8453+35.838+33.104</f>
        <v>8521.9419999999991</v>
      </c>
      <c r="H56" s="11">
        <f>2643+50</f>
        <v>2693</v>
      </c>
      <c r="I56" s="11">
        <f t="shared" ref="I56:J56" si="11">2643+50</f>
        <v>2693</v>
      </c>
      <c r="J56" s="11">
        <f t="shared" si="11"/>
        <v>2693</v>
      </c>
    </row>
    <row r="57" spans="1:10" ht="19.5" customHeight="1">
      <c r="A57" s="116"/>
      <c r="B57" s="114" t="s">
        <v>72</v>
      </c>
      <c r="C57" s="21" t="s">
        <v>9</v>
      </c>
      <c r="D57" s="21"/>
      <c r="E57" s="47">
        <f>E59+E60+E62+E63+E64+E65+E67+E68+E71+E69+E61</f>
        <v>9444.7570000000014</v>
      </c>
      <c r="F57" s="22">
        <f>F59+F60+F61+F62+F63+F64+F65+F66+F67+F68+F70+F71+F69</f>
        <v>33317.47118</v>
      </c>
      <c r="G57" s="92">
        <f t="shared" ref="G57:J57" si="12">G59+G60+G61+G62+G63+G64+G65+G66+G67+G68+G70+G71</f>
        <v>9768.4079999999994</v>
      </c>
      <c r="H57" s="22">
        <f t="shared" si="12"/>
        <v>7896.4</v>
      </c>
      <c r="I57" s="22">
        <f t="shared" si="12"/>
        <v>7896.4</v>
      </c>
      <c r="J57" s="22">
        <f t="shared" si="12"/>
        <v>7896.4</v>
      </c>
    </row>
    <row r="58" spans="1:10" ht="28.5" customHeight="1">
      <c r="A58" s="116"/>
      <c r="B58" s="115"/>
      <c r="C58" s="6" t="s">
        <v>10</v>
      </c>
      <c r="D58" s="31"/>
      <c r="E58" s="11"/>
      <c r="F58" s="11"/>
      <c r="G58" s="69"/>
      <c r="H58" s="11"/>
      <c r="I58" s="11"/>
      <c r="J58" s="11"/>
    </row>
    <row r="59" spans="1:10" ht="22.5" customHeight="1">
      <c r="A59" s="116"/>
      <c r="B59" s="115"/>
      <c r="C59" s="86"/>
      <c r="D59" s="12" t="s">
        <v>101</v>
      </c>
      <c r="E59" s="11">
        <v>2635.7</v>
      </c>
      <c r="F59" s="11">
        <v>2644.0486900000001</v>
      </c>
      <c r="G59" s="69">
        <v>2540</v>
      </c>
      <c r="H59" s="11">
        <v>2708</v>
      </c>
      <c r="I59" s="11">
        <v>2708</v>
      </c>
      <c r="J59" s="11">
        <v>2708</v>
      </c>
    </row>
    <row r="60" spans="1:10" ht="15" customHeight="1">
      <c r="A60" s="116"/>
      <c r="B60" s="115"/>
      <c r="C60" s="149" t="s">
        <v>11</v>
      </c>
      <c r="D60" s="12" t="s">
        <v>93</v>
      </c>
      <c r="E60" s="11">
        <f>3075.8-2256.984</f>
        <v>818.81600000000026</v>
      </c>
      <c r="F60" s="11">
        <v>769.54962999999998</v>
      </c>
      <c r="G60" s="69">
        <v>745</v>
      </c>
      <c r="H60" s="11">
        <v>769</v>
      </c>
      <c r="I60" s="11">
        <v>769</v>
      </c>
      <c r="J60" s="11">
        <v>769</v>
      </c>
    </row>
    <row r="61" spans="1:10" ht="15" customHeight="1">
      <c r="A61" s="116"/>
      <c r="B61" s="115"/>
      <c r="C61" s="156"/>
      <c r="D61" s="12" t="s">
        <v>131</v>
      </c>
      <c r="E61" s="11">
        <v>1.5</v>
      </c>
      <c r="F61" s="11"/>
      <c r="G61" s="69"/>
      <c r="H61" s="11"/>
      <c r="I61" s="11"/>
      <c r="J61" s="11"/>
    </row>
    <row r="62" spans="1:10" ht="24" customHeight="1">
      <c r="A62" s="116"/>
      <c r="B62" s="116"/>
      <c r="C62" s="156"/>
      <c r="D62" s="18" t="s">
        <v>100</v>
      </c>
      <c r="E62" s="11">
        <v>57.7</v>
      </c>
      <c r="F62" s="11">
        <v>71.020189999999999</v>
      </c>
      <c r="G62" s="69">
        <v>60</v>
      </c>
      <c r="H62" s="11">
        <v>57</v>
      </c>
      <c r="I62" s="11">
        <v>57</v>
      </c>
      <c r="J62" s="11">
        <v>57</v>
      </c>
    </row>
    <row r="63" spans="1:10" ht="25.5" customHeight="1">
      <c r="A63" s="116"/>
      <c r="B63" s="116"/>
      <c r="C63" s="156"/>
      <c r="D63" s="18" t="s">
        <v>99</v>
      </c>
      <c r="E63" s="11"/>
      <c r="F63" s="11"/>
      <c r="G63" s="69"/>
      <c r="H63" s="11"/>
      <c r="I63" s="11"/>
      <c r="J63" s="11"/>
    </row>
    <row r="64" spans="1:10" ht="18" customHeight="1">
      <c r="A64" s="116"/>
      <c r="B64" s="116"/>
      <c r="C64" s="156"/>
      <c r="D64" s="18" t="s">
        <v>98</v>
      </c>
      <c r="E64" s="46">
        <v>2280.6410000000001</v>
      </c>
      <c r="F64" s="11">
        <v>2191.7157200000001</v>
      </c>
      <c r="G64" s="69">
        <v>2905</v>
      </c>
      <c r="H64" s="11">
        <v>1452</v>
      </c>
      <c r="I64" s="11">
        <v>1452</v>
      </c>
      <c r="J64" s="11">
        <v>1452</v>
      </c>
    </row>
    <row r="65" spans="1:10" ht="20.25" customHeight="1">
      <c r="A65" s="116"/>
      <c r="B65" s="116"/>
      <c r="C65" s="156"/>
      <c r="D65" s="12" t="s">
        <v>97</v>
      </c>
      <c r="E65" s="11">
        <v>352.47699999999998</v>
      </c>
      <c r="F65" s="11">
        <v>513.64562999999998</v>
      </c>
      <c r="G65" s="69">
        <v>57</v>
      </c>
      <c r="H65" s="11">
        <v>61</v>
      </c>
      <c r="I65" s="11">
        <v>61</v>
      </c>
      <c r="J65" s="11">
        <v>61</v>
      </c>
    </row>
    <row r="66" spans="1:10" ht="20.25" customHeight="1">
      <c r="A66" s="116"/>
      <c r="B66" s="116"/>
      <c r="C66" s="156"/>
      <c r="D66" s="12" t="s">
        <v>162</v>
      </c>
      <c r="E66" s="11"/>
      <c r="F66" s="11">
        <v>20000</v>
      </c>
      <c r="G66" s="69"/>
      <c r="H66" s="11"/>
      <c r="I66" s="11"/>
      <c r="J66" s="11"/>
    </row>
    <row r="67" spans="1:10" ht="21" customHeight="1">
      <c r="A67" s="116"/>
      <c r="B67" s="116"/>
      <c r="C67" s="156"/>
      <c r="D67" s="18" t="s">
        <v>96</v>
      </c>
      <c r="E67" s="45">
        <v>282.26</v>
      </c>
      <c r="F67" s="11">
        <v>239.49107000000001</v>
      </c>
      <c r="G67" s="69">
        <v>220</v>
      </c>
      <c r="H67" s="11">
        <v>414</v>
      </c>
      <c r="I67" s="11">
        <v>414</v>
      </c>
      <c r="J67" s="11">
        <v>414</v>
      </c>
    </row>
    <row r="68" spans="1:10" ht="15.75" customHeight="1">
      <c r="A68" s="116"/>
      <c r="B68" s="116"/>
      <c r="C68" s="156"/>
      <c r="D68" s="18" t="s">
        <v>95</v>
      </c>
      <c r="E68" s="45">
        <v>284.8</v>
      </c>
      <c r="F68" s="11">
        <f>162.1+144.227</f>
        <v>306.327</v>
      </c>
      <c r="G68" s="69">
        <v>150</v>
      </c>
      <c r="H68" s="11">
        <v>528</v>
      </c>
      <c r="I68" s="11">
        <v>528</v>
      </c>
      <c r="J68" s="11">
        <v>528</v>
      </c>
    </row>
    <row r="69" spans="1:10" ht="15.75" customHeight="1">
      <c r="A69" s="116"/>
      <c r="B69" s="116"/>
      <c r="C69" s="156"/>
      <c r="D69" s="18" t="s">
        <v>104</v>
      </c>
      <c r="E69" s="45">
        <v>146.28</v>
      </c>
      <c r="F69" s="11">
        <v>63.87988</v>
      </c>
      <c r="G69" s="69"/>
      <c r="H69" s="11"/>
      <c r="I69" s="11"/>
      <c r="J69" s="11"/>
    </row>
    <row r="70" spans="1:10" ht="15.75" customHeight="1">
      <c r="A70" s="116"/>
      <c r="B70" s="116"/>
      <c r="C70" s="156"/>
      <c r="D70" s="12" t="s">
        <v>164</v>
      </c>
      <c r="E70" s="45"/>
      <c r="F70" s="11">
        <v>3300</v>
      </c>
      <c r="G70" s="69"/>
      <c r="H70" s="11"/>
      <c r="I70" s="11"/>
      <c r="J70" s="11"/>
    </row>
    <row r="71" spans="1:10" ht="21" customHeight="1">
      <c r="A71" s="117"/>
      <c r="B71" s="117"/>
      <c r="C71" s="157"/>
      <c r="D71" s="18" t="s">
        <v>94</v>
      </c>
      <c r="E71" s="50">
        <v>2584.5830000000001</v>
      </c>
      <c r="F71" s="11">
        <v>3217.7933699999999</v>
      </c>
      <c r="G71" s="69">
        <f>3015+76.408</f>
        <v>3091.4079999999999</v>
      </c>
      <c r="H71" s="11">
        <v>1907.4</v>
      </c>
      <c r="I71" s="11">
        <v>1907.4</v>
      </c>
      <c r="J71" s="11">
        <v>1907.4</v>
      </c>
    </row>
    <row r="72" spans="1:10" ht="21" customHeight="1">
      <c r="A72" s="135" t="s">
        <v>25</v>
      </c>
      <c r="B72" s="133" t="s">
        <v>26</v>
      </c>
      <c r="C72" s="29" t="s">
        <v>9</v>
      </c>
      <c r="D72" s="29"/>
      <c r="E72" s="49">
        <f>E76+E79+E80</f>
        <v>564.32599999999991</v>
      </c>
      <c r="F72" s="49">
        <f>F74</f>
        <v>542.29960000000005</v>
      </c>
      <c r="G72" s="93">
        <f t="shared" ref="G72:J72" si="13">G74</f>
        <v>60</v>
      </c>
      <c r="H72" s="49">
        <f t="shared" si="13"/>
        <v>50</v>
      </c>
      <c r="I72" s="49">
        <f t="shared" si="13"/>
        <v>50</v>
      </c>
      <c r="J72" s="49">
        <f t="shared" si="13"/>
        <v>50</v>
      </c>
    </row>
    <row r="73" spans="1:10" ht="30" customHeight="1">
      <c r="A73" s="135"/>
      <c r="B73" s="133"/>
      <c r="C73" s="16" t="s">
        <v>15</v>
      </c>
      <c r="D73" s="16"/>
      <c r="E73" s="70"/>
      <c r="F73" s="61"/>
      <c r="G73" s="60"/>
      <c r="H73" s="62"/>
      <c r="I73" s="63"/>
      <c r="J73" s="63"/>
    </row>
    <row r="74" spans="1:10" ht="21" customHeight="1">
      <c r="A74" s="135"/>
      <c r="B74" s="133"/>
      <c r="C74" s="16" t="s">
        <v>16</v>
      </c>
      <c r="D74" s="16"/>
      <c r="E74" s="70">
        <f>E76+E77+E79+E80</f>
        <v>564.32599999999991</v>
      </c>
      <c r="F74" s="70">
        <f>F76+F77+F79+F80+F78</f>
        <v>542.29960000000005</v>
      </c>
      <c r="G74" s="60">
        <f t="shared" ref="G74:J74" si="14">G76+G77+G80</f>
        <v>60</v>
      </c>
      <c r="H74" s="70">
        <f t="shared" si="14"/>
        <v>50</v>
      </c>
      <c r="I74" s="70">
        <f t="shared" si="14"/>
        <v>50</v>
      </c>
      <c r="J74" s="70">
        <f t="shared" si="14"/>
        <v>50</v>
      </c>
    </row>
    <row r="75" spans="1:10" ht="21" customHeight="1">
      <c r="A75" s="135"/>
      <c r="B75" s="133"/>
      <c r="C75" s="17" t="s">
        <v>10</v>
      </c>
      <c r="D75" s="17"/>
      <c r="E75" s="71"/>
      <c r="F75" s="65"/>
      <c r="G75" s="64"/>
      <c r="H75" s="62">
        <f t="shared" ref="H75:J75" si="15">G75*1.05</f>
        <v>0</v>
      </c>
      <c r="I75" s="63">
        <f t="shared" si="15"/>
        <v>0</v>
      </c>
      <c r="J75" s="63">
        <f t="shared" si="15"/>
        <v>0</v>
      </c>
    </row>
    <row r="76" spans="1:10" ht="21" customHeight="1">
      <c r="A76" s="135"/>
      <c r="B76" s="133"/>
      <c r="C76" s="149" t="s">
        <v>11</v>
      </c>
      <c r="D76" s="6" t="s">
        <v>112</v>
      </c>
      <c r="E76" s="72">
        <v>3.3860000000000001</v>
      </c>
      <c r="F76" s="61">
        <f>9.768+16.23975</f>
        <v>26.007750000000001</v>
      </c>
      <c r="G76" s="60"/>
      <c r="H76" s="61">
        <v>5</v>
      </c>
      <c r="I76" s="61">
        <v>5</v>
      </c>
      <c r="J76" s="61">
        <v>5</v>
      </c>
    </row>
    <row r="77" spans="1:10" ht="21" customHeight="1">
      <c r="A77" s="135"/>
      <c r="B77" s="133"/>
      <c r="C77" s="150"/>
      <c r="D77" s="6" t="s">
        <v>74</v>
      </c>
      <c r="E77" s="73"/>
      <c r="F77" s="61"/>
      <c r="G77" s="60">
        <v>60</v>
      </c>
      <c r="H77" s="61">
        <v>15</v>
      </c>
      <c r="I77" s="61">
        <v>15</v>
      </c>
      <c r="J77" s="61">
        <v>15</v>
      </c>
    </row>
    <row r="78" spans="1:10" ht="21" customHeight="1">
      <c r="A78" s="135"/>
      <c r="B78" s="133"/>
      <c r="C78" s="150"/>
      <c r="D78" s="6" t="s">
        <v>161</v>
      </c>
      <c r="E78" s="73"/>
      <c r="F78" s="61">
        <v>5.44</v>
      </c>
      <c r="G78" s="60"/>
      <c r="H78" s="61"/>
      <c r="I78" s="61"/>
      <c r="J78" s="61"/>
    </row>
    <row r="79" spans="1:10" ht="21" customHeight="1">
      <c r="A79" s="135"/>
      <c r="B79" s="133"/>
      <c r="C79" s="150"/>
      <c r="D79" s="6" t="s">
        <v>132</v>
      </c>
      <c r="E79" s="72">
        <v>510.52</v>
      </c>
      <c r="F79" s="61">
        <f>374.4166+112.883</f>
        <v>487.2996</v>
      </c>
      <c r="G79" s="64"/>
      <c r="H79" s="65"/>
      <c r="I79" s="65"/>
      <c r="J79" s="65"/>
    </row>
    <row r="80" spans="1:10" ht="28.5" customHeight="1">
      <c r="A80" s="135"/>
      <c r="B80" s="133"/>
      <c r="C80" s="151"/>
      <c r="D80" s="6" t="s">
        <v>113</v>
      </c>
      <c r="E80" s="73">
        <v>50.42</v>
      </c>
      <c r="F80" s="61">
        <f>6.354+0.54+5.07825+11.58</f>
        <v>23.552250000000001</v>
      </c>
      <c r="G80" s="60"/>
      <c r="H80" s="61">
        <v>30</v>
      </c>
      <c r="I80" s="61">
        <v>30</v>
      </c>
      <c r="J80" s="61">
        <v>30</v>
      </c>
    </row>
    <row r="81" spans="1:10">
      <c r="A81" s="133" t="s">
        <v>14</v>
      </c>
      <c r="B81" s="133" t="s">
        <v>68</v>
      </c>
      <c r="C81" s="25" t="s">
        <v>9</v>
      </c>
      <c r="D81" s="25"/>
      <c r="E81" s="80">
        <f>E86+E88</f>
        <v>7609.2500000000009</v>
      </c>
      <c r="F81" s="80">
        <f t="shared" ref="F81:J81" si="16">F86+F88</f>
        <v>11106.50001</v>
      </c>
      <c r="G81" s="80">
        <f t="shared" si="16"/>
        <v>9188</v>
      </c>
      <c r="H81" s="80">
        <f t="shared" si="16"/>
        <v>9216</v>
      </c>
      <c r="I81" s="80">
        <f t="shared" si="16"/>
        <v>9216</v>
      </c>
      <c r="J81" s="80">
        <f t="shared" si="16"/>
        <v>9216</v>
      </c>
    </row>
    <row r="82" spans="1:10">
      <c r="A82" s="133"/>
      <c r="B82" s="133"/>
      <c r="C82" s="6" t="s">
        <v>10</v>
      </c>
      <c r="D82" s="6"/>
      <c r="E82" s="69"/>
      <c r="F82" s="11"/>
      <c r="G82" s="69"/>
      <c r="H82" s="62"/>
      <c r="I82" s="63"/>
      <c r="J82" s="63"/>
    </row>
    <row r="83" spans="1:10" ht="45">
      <c r="A83" s="133"/>
      <c r="B83" s="133"/>
      <c r="C83" s="6" t="s">
        <v>11</v>
      </c>
      <c r="D83" s="6"/>
      <c r="E83" s="69"/>
      <c r="F83" s="11"/>
      <c r="G83" s="69"/>
      <c r="H83" s="11"/>
      <c r="I83" s="11"/>
      <c r="J83" s="11"/>
    </row>
    <row r="84" spans="1:10" ht="15.75" customHeight="1">
      <c r="A84" s="114" t="s">
        <v>40</v>
      </c>
      <c r="B84" s="114" t="s">
        <v>29</v>
      </c>
      <c r="C84" s="6" t="s">
        <v>9</v>
      </c>
      <c r="D84" s="6"/>
      <c r="E84" s="69"/>
      <c r="F84" s="11"/>
      <c r="G84" s="69"/>
      <c r="H84" s="68"/>
      <c r="I84" s="68"/>
      <c r="J84" s="68"/>
    </row>
    <row r="85" spans="1:10">
      <c r="A85" s="136"/>
      <c r="B85" s="115"/>
      <c r="C85" s="6" t="s">
        <v>10</v>
      </c>
      <c r="D85" s="6"/>
      <c r="E85" s="69"/>
      <c r="F85" s="11"/>
      <c r="G85" s="69"/>
      <c r="H85" s="62"/>
      <c r="I85" s="62"/>
      <c r="J85" s="62"/>
    </row>
    <row r="86" spans="1:10">
      <c r="A86" s="136"/>
      <c r="B86" s="115"/>
      <c r="C86" s="86"/>
      <c r="D86" s="12" t="s">
        <v>141</v>
      </c>
      <c r="E86" s="69"/>
      <c r="F86" s="11">
        <f>6627.6+85.4-0.01</f>
        <v>6712.99</v>
      </c>
      <c r="G86" s="69">
        <v>4800</v>
      </c>
      <c r="H86" s="62">
        <v>4576</v>
      </c>
      <c r="I86" s="62">
        <v>4576</v>
      </c>
      <c r="J86" s="62">
        <v>4576</v>
      </c>
    </row>
    <row r="87" spans="1:10">
      <c r="A87" s="136"/>
      <c r="B87" s="115"/>
      <c r="C87" s="86"/>
      <c r="D87" s="12"/>
      <c r="E87" s="69"/>
      <c r="F87" s="11"/>
      <c r="G87" s="69"/>
      <c r="H87" s="62"/>
      <c r="I87" s="62"/>
      <c r="J87" s="62"/>
    </row>
    <row r="88" spans="1:10">
      <c r="A88" s="136"/>
      <c r="B88" s="115"/>
      <c r="C88" s="86"/>
      <c r="D88" s="12"/>
      <c r="E88" s="69">
        <f>E89+E90+E91+E92+E93+E94+E95+E96+E97+E98+E99</f>
        <v>7609.2500000000009</v>
      </c>
      <c r="F88" s="11">
        <f>F89+F90+F92+F93+F94+F95+F96+F97+F99</f>
        <v>4393.51001</v>
      </c>
      <c r="G88" s="69">
        <f t="shared" ref="G88:J88" si="17">G89+G90+G92+G93+G94+G95+G96+G97+G99</f>
        <v>4388</v>
      </c>
      <c r="H88" s="11">
        <f t="shared" si="17"/>
        <v>4640</v>
      </c>
      <c r="I88" s="11">
        <f t="shared" si="17"/>
        <v>4640</v>
      </c>
      <c r="J88" s="11">
        <f t="shared" si="17"/>
        <v>4640</v>
      </c>
    </row>
    <row r="89" spans="1:10" ht="24.75" customHeight="1">
      <c r="A89" s="136"/>
      <c r="B89" s="115"/>
      <c r="C89" s="149" t="s">
        <v>11</v>
      </c>
      <c r="D89" s="12" t="s">
        <v>37</v>
      </c>
      <c r="E89" s="69">
        <v>3694.2979999999998</v>
      </c>
      <c r="F89" s="11">
        <v>2419.9191099999998</v>
      </c>
      <c r="G89" s="69">
        <v>2550</v>
      </c>
      <c r="H89" s="11">
        <v>2878</v>
      </c>
      <c r="I89" s="11">
        <v>2878</v>
      </c>
      <c r="J89" s="11">
        <v>2878</v>
      </c>
    </row>
    <row r="90" spans="1:10" ht="18.75" customHeight="1">
      <c r="A90" s="116"/>
      <c r="B90" s="120"/>
      <c r="C90" s="150"/>
      <c r="D90" s="12" t="s">
        <v>39</v>
      </c>
      <c r="E90" s="69">
        <v>1108.623</v>
      </c>
      <c r="F90" s="11">
        <v>732.25368000000003</v>
      </c>
      <c r="G90" s="69">
        <v>724</v>
      </c>
      <c r="H90" s="11">
        <v>817</v>
      </c>
      <c r="I90" s="11">
        <v>817</v>
      </c>
      <c r="J90" s="11">
        <v>817</v>
      </c>
    </row>
    <row r="91" spans="1:10" ht="18.75" customHeight="1">
      <c r="A91" s="116"/>
      <c r="B91" s="120"/>
      <c r="C91" s="150"/>
      <c r="D91" s="12" t="s">
        <v>110</v>
      </c>
      <c r="E91" s="69"/>
      <c r="F91" s="11"/>
      <c r="G91" s="69"/>
      <c r="H91" s="11"/>
      <c r="I91" s="11"/>
      <c r="J91" s="11"/>
    </row>
    <row r="92" spans="1:10">
      <c r="A92" s="116"/>
      <c r="B92" s="120"/>
      <c r="C92" s="150"/>
      <c r="D92" s="12" t="s">
        <v>38</v>
      </c>
      <c r="E92" s="69">
        <v>30.632999999999999</v>
      </c>
      <c r="F92" s="11">
        <v>23.977599999999999</v>
      </c>
      <c r="G92" s="69">
        <v>20</v>
      </c>
      <c r="H92" s="11">
        <v>6</v>
      </c>
      <c r="I92" s="11">
        <v>6</v>
      </c>
      <c r="J92" s="11">
        <v>6</v>
      </c>
    </row>
    <row r="93" spans="1:10" ht="25.5" customHeight="1">
      <c r="A93" s="116"/>
      <c r="B93" s="120"/>
      <c r="C93" s="150"/>
      <c r="D93" s="12" t="s">
        <v>105</v>
      </c>
      <c r="E93" s="69">
        <v>868.44</v>
      </c>
      <c r="F93" s="11">
        <v>576.80916999999999</v>
      </c>
      <c r="G93" s="69">
        <v>613</v>
      </c>
      <c r="H93" s="11">
        <v>438</v>
      </c>
      <c r="I93" s="11">
        <v>438</v>
      </c>
      <c r="J93" s="11">
        <v>438</v>
      </c>
    </row>
    <row r="94" spans="1:10" ht="19.5" customHeight="1">
      <c r="A94" s="116"/>
      <c r="B94" s="120"/>
      <c r="C94" s="150"/>
      <c r="D94" s="12" t="s">
        <v>106</v>
      </c>
      <c r="E94" s="69">
        <v>1000.228</v>
      </c>
      <c r="F94" s="11">
        <v>326.15024</v>
      </c>
      <c r="G94" s="69">
        <v>356</v>
      </c>
      <c r="H94" s="11">
        <v>8</v>
      </c>
      <c r="I94" s="11">
        <v>8</v>
      </c>
      <c r="J94" s="11">
        <v>8</v>
      </c>
    </row>
    <row r="95" spans="1:10" ht="19.5" customHeight="1">
      <c r="A95" s="116"/>
      <c r="B95" s="120"/>
      <c r="C95" s="150"/>
      <c r="D95" s="12" t="s">
        <v>107</v>
      </c>
      <c r="E95" s="69">
        <v>251.91200000000001</v>
      </c>
      <c r="F95" s="11">
        <v>252.42321000000001</v>
      </c>
      <c r="G95" s="69">
        <v>53</v>
      </c>
      <c r="H95" s="11">
        <v>419</v>
      </c>
      <c r="I95" s="11">
        <v>419</v>
      </c>
      <c r="J95" s="11">
        <v>419</v>
      </c>
    </row>
    <row r="96" spans="1:10" ht="35.25" customHeight="1">
      <c r="A96" s="116"/>
      <c r="B96" s="120"/>
      <c r="C96" s="150"/>
      <c r="D96" s="12" t="s">
        <v>85</v>
      </c>
      <c r="E96" s="69">
        <v>391.90899999999999</v>
      </c>
      <c r="F96" s="11">
        <v>42.112000000000002</v>
      </c>
      <c r="G96" s="69">
        <v>45</v>
      </c>
      <c r="H96" s="11">
        <v>60</v>
      </c>
      <c r="I96" s="11">
        <v>60</v>
      </c>
      <c r="J96" s="11">
        <v>60</v>
      </c>
    </row>
    <row r="97" spans="1:10" ht="19.5" customHeight="1">
      <c r="A97" s="116"/>
      <c r="B97" s="120"/>
      <c r="C97" s="150"/>
      <c r="D97" s="12" t="s">
        <v>142</v>
      </c>
      <c r="E97" s="69"/>
      <c r="F97" s="11"/>
      <c r="G97" s="69">
        <v>20</v>
      </c>
      <c r="H97" s="11">
        <v>10</v>
      </c>
      <c r="I97" s="11">
        <v>10</v>
      </c>
      <c r="J97" s="11">
        <v>10</v>
      </c>
    </row>
    <row r="98" spans="1:10" ht="19.5" customHeight="1">
      <c r="A98" s="116"/>
      <c r="B98" s="120"/>
      <c r="C98" s="150"/>
      <c r="D98" s="12" t="s">
        <v>130</v>
      </c>
      <c r="E98" s="69">
        <v>158.71</v>
      </c>
      <c r="F98" s="11"/>
      <c r="G98" s="69"/>
      <c r="H98" s="11"/>
      <c r="I98" s="11"/>
      <c r="J98" s="11"/>
    </row>
    <row r="99" spans="1:10" ht="19.5" customHeight="1">
      <c r="A99" s="117"/>
      <c r="B99" s="121"/>
      <c r="C99" s="151"/>
      <c r="D99" s="12" t="s">
        <v>108</v>
      </c>
      <c r="E99" s="69">
        <v>104.497</v>
      </c>
      <c r="F99" s="11">
        <v>19.864999999999998</v>
      </c>
      <c r="G99" s="69">
        <v>7</v>
      </c>
      <c r="H99" s="11">
        <v>4</v>
      </c>
      <c r="I99" s="11">
        <v>4</v>
      </c>
      <c r="J99" s="11">
        <v>4</v>
      </c>
    </row>
    <row r="100" spans="1:10" ht="21.75" customHeight="1">
      <c r="A100" s="133" t="s">
        <v>18</v>
      </c>
      <c r="B100" s="133" t="s">
        <v>91</v>
      </c>
      <c r="C100" s="30" t="s">
        <v>9</v>
      </c>
      <c r="D100" s="30"/>
      <c r="E100" s="53">
        <f>E103</f>
        <v>348.73899999999998</v>
      </c>
      <c r="F100" s="53">
        <f t="shared" ref="F100:J100" si="18">F103</f>
        <v>311.19151999999997</v>
      </c>
      <c r="G100" s="53">
        <f t="shared" si="18"/>
        <v>388</v>
      </c>
      <c r="H100" s="39">
        <f t="shared" si="18"/>
        <v>300</v>
      </c>
      <c r="I100" s="43">
        <f t="shared" si="18"/>
        <v>300</v>
      </c>
      <c r="J100" s="43">
        <f t="shared" si="18"/>
        <v>300</v>
      </c>
    </row>
    <row r="101" spans="1:10" ht="29.25" customHeight="1">
      <c r="A101" s="133"/>
      <c r="B101" s="133"/>
      <c r="C101" s="16" t="s">
        <v>15</v>
      </c>
      <c r="D101" s="16"/>
      <c r="E101" s="60"/>
      <c r="F101" s="61"/>
      <c r="G101" s="60"/>
      <c r="H101" s="62"/>
      <c r="I101" s="63"/>
      <c r="J101" s="63"/>
    </row>
    <row r="102" spans="1:10" ht="19.5" customHeight="1">
      <c r="A102" s="133"/>
      <c r="B102" s="133"/>
      <c r="C102" s="17" t="s">
        <v>10</v>
      </c>
      <c r="D102" s="17"/>
      <c r="E102" s="64"/>
      <c r="F102" s="65"/>
      <c r="G102" s="64"/>
      <c r="H102" s="62"/>
      <c r="I102" s="63"/>
      <c r="J102" s="63"/>
    </row>
    <row r="103" spans="1:10" ht="40.5" customHeight="1">
      <c r="A103" s="133"/>
      <c r="B103" s="133"/>
      <c r="C103" s="6" t="s">
        <v>11</v>
      </c>
      <c r="D103" s="6"/>
      <c r="E103" s="61">
        <f t="shared" ref="E103:F103" si="19">E104</f>
        <v>348.73899999999998</v>
      </c>
      <c r="F103" s="70">
        <f t="shared" si="19"/>
        <v>311.19151999999997</v>
      </c>
      <c r="G103" s="60">
        <f>G104</f>
        <v>388</v>
      </c>
      <c r="H103" s="61">
        <f t="shared" ref="H103:J103" si="20">H104</f>
        <v>300</v>
      </c>
      <c r="I103" s="61">
        <f t="shared" si="20"/>
        <v>300</v>
      </c>
      <c r="J103" s="61">
        <f t="shared" si="20"/>
        <v>300</v>
      </c>
    </row>
    <row r="104" spans="1:10" ht="19.5" customHeight="1">
      <c r="A104" s="131" t="s">
        <v>44</v>
      </c>
      <c r="B104" s="114" t="s">
        <v>17</v>
      </c>
      <c r="C104" s="15" t="s">
        <v>9</v>
      </c>
      <c r="D104" s="15"/>
      <c r="E104" s="60">
        <f>E110+E111+E113+E109+E112+E107+E108</f>
        <v>348.73899999999998</v>
      </c>
      <c r="F104" s="60">
        <f t="shared" ref="F104:J104" si="21">F110+F111+F113+F109+F112+F107+F108</f>
        <v>311.19151999999997</v>
      </c>
      <c r="G104" s="60">
        <f t="shared" si="21"/>
        <v>388</v>
      </c>
      <c r="H104" s="60">
        <v>300</v>
      </c>
      <c r="I104" s="60">
        <v>300</v>
      </c>
      <c r="J104" s="60">
        <v>300</v>
      </c>
    </row>
    <row r="105" spans="1:10" ht="26.25" customHeight="1">
      <c r="A105" s="132"/>
      <c r="B105" s="115"/>
      <c r="C105" s="16" t="s">
        <v>15</v>
      </c>
      <c r="D105" s="16"/>
      <c r="E105" s="60"/>
      <c r="F105" s="61"/>
      <c r="G105" s="60"/>
      <c r="H105" s="62"/>
      <c r="I105" s="63"/>
      <c r="J105" s="63"/>
    </row>
    <row r="106" spans="1:10" ht="19.5" customHeight="1">
      <c r="A106" s="132"/>
      <c r="B106" s="115"/>
      <c r="C106" s="17" t="s">
        <v>10</v>
      </c>
      <c r="D106" s="17"/>
      <c r="E106" s="64"/>
      <c r="F106" s="65"/>
      <c r="G106" s="64"/>
      <c r="H106" s="62"/>
      <c r="I106" s="63"/>
      <c r="J106" s="63"/>
    </row>
    <row r="107" spans="1:10" ht="19.5" customHeight="1">
      <c r="A107" s="132"/>
      <c r="B107" s="115"/>
      <c r="C107" s="48"/>
      <c r="D107" s="6" t="s">
        <v>134</v>
      </c>
      <c r="E107" s="60">
        <v>9</v>
      </c>
      <c r="F107" s="65"/>
      <c r="G107" s="64"/>
      <c r="H107" s="62"/>
      <c r="I107" s="63"/>
      <c r="J107" s="63"/>
    </row>
    <row r="108" spans="1:10" ht="19.5" customHeight="1">
      <c r="A108" s="132"/>
      <c r="B108" s="115"/>
      <c r="C108" s="48"/>
      <c r="D108" s="6" t="s">
        <v>133</v>
      </c>
      <c r="E108" s="60">
        <v>6</v>
      </c>
      <c r="F108" s="65"/>
      <c r="G108" s="64"/>
      <c r="H108" s="62"/>
      <c r="I108" s="63"/>
      <c r="J108" s="63"/>
    </row>
    <row r="109" spans="1:10" ht="19.5" customHeight="1">
      <c r="A109" s="132"/>
      <c r="B109" s="115"/>
      <c r="C109" s="48"/>
      <c r="D109" s="6" t="s">
        <v>109</v>
      </c>
      <c r="E109" s="60">
        <v>6</v>
      </c>
      <c r="F109" s="61">
        <v>22</v>
      </c>
      <c r="G109" s="60">
        <v>6</v>
      </c>
      <c r="H109" s="61">
        <v>6</v>
      </c>
      <c r="I109" s="61">
        <v>6</v>
      </c>
      <c r="J109" s="61">
        <v>6</v>
      </c>
    </row>
    <row r="110" spans="1:10" ht="20.25" customHeight="1">
      <c r="A110" s="132"/>
      <c r="B110" s="115"/>
      <c r="C110" s="149" t="s">
        <v>11</v>
      </c>
      <c r="D110" s="6" t="s">
        <v>163</v>
      </c>
      <c r="E110" s="60">
        <v>18.8</v>
      </c>
      <c r="F110" s="61">
        <v>1.0306</v>
      </c>
      <c r="G110" s="60">
        <v>6</v>
      </c>
      <c r="H110" s="61">
        <v>18</v>
      </c>
      <c r="I110" s="61">
        <v>18</v>
      </c>
      <c r="J110" s="61">
        <v>18</v>
      </c>
    </row>
    <row r="111" spans="1:10" ht="19.5" customHeight="1">
      <c r="A111" s="116"/>
      <c r="B111" s="120"/>
      <c r="C111" s="150"/>
      <c r="D111" s="6" t="s">
        <v>45</v>
      </c>
      <c r="E111" s="66">
        <v>140.298</v>
      </c>
      <c r="F111" s="67">
        <f>3.5+20.0566+46.48</f>
        <v>70.036599999999993</v>
      </c>
      <c r="G111" s="66">
        <v>210</v>
      </c>
      <c r="H111" s="67">
        <v>140</v>
      </c>
      <c r="I111" s="67">
        <v>140</v>
      </c>
      <c r="J111" s="67">
        <v>140</v>
      </c>
    </row>
    <row r="112" spans="1:10" ht="19.5" customHeight="1">
      <c r="A112" s="116"/>
      <c r="B112" s="120"/>
      <c r="C112" s="150"/>
      <c r="D112" s="6" t="s">
        <v>111</v>
      </c>
      <c r="E112" s="66">
        <v>1.7</v>
      </c>
      <c r="F112" s="67">
        <v>15.71</v>
      </c>
      <c r="G112" s="66"/>
      <c r="H112" s="67"/>
      <c r="I112" s="67"/>
      <c r="J112" s="67"/>
    </row>
    <row r="113" spans="1:10" ht="19.5" customHeight="1">
      <c r="A113" s="117"/>
      <c r="B113" s="121"/>
      <c r="C113" s="151"/>
      <c r="D113" s="6" t="s">
        <v>46</v>
      </c>
      <c r="E113" s="66">
        <v>166.941</v>
      </c>
      <c r="F113" s="67">
        <f>124.00082+10.4625+1.453+49.35+4.458+12.69</f>
        <v>202.41432</v>
      </c>
      <c r="G113" s="66">
        <v>166</v>
      </c>
      <c r="H113" s="67">
        <v>142</v>
      </c>
      <c r="I113" s="67">
        <v>142</v>
      </c>
      <c r="J113" s="67">
        <v>142</v>
      </c>
    </row>
    <row r="114" spans="1:10">
      <c r="A114" s="133" t="s">
        <v>69</v>
      </c>
      <c r="B114" s="134" t="s">
        <v>70</v>
      </c>
      <c r="C114" s="25" t="s">
        <v>9</v>
      </c>
      <c r="D114" s="25"/>
      <c r="E114" s="27">
        <f>E117+E130+E174+E183+E186+E189+E192+E195+E198+E201</f>
        <v>21296.377</v>
      </c>
      <c r="F114" s="27">
        <f t="shared" ref="F114:J114" si="22">F117+F130+F174+F183+F186+F189+F192+F195+F198+F201</f>
        <v>21721.928609999999</v>
      </c>
      <c r="G114" s="80">
        <f>G117+G130+G174+G183+G186+G189+G192+G195+G198+G201</f>
        <v>22461</v>
      </c>
      <c r="H114" s="27">
        <f t="shared" si="22"/>
        <v>22273.1</v>
      </c>
      <c r="I114" s="27">
        <f t="shared" si="22"/>
        <v>22213.1</v>
      </c>
      <c r="J114" s="27">
        <f t="shared" si="22"/>
        <v>22213.1</v>
      </c>
    </row>
    <row r="115" spans="1:10">
      <c r="A115" s="133"/>
      <c r="B115" s="134"/>
      <c r="C115" s="6" t="s">
        <v>10</v>
      </c>
      <c r="D115" s="6"/>
      <c r="E115" s="7"/>
      <c r="F115" s="7"/>
      <c r="G115" s="111"/>
      <c r="H115" s="7"/>
      <c r="I115" s="7"/>
      <c r="J115" s="7"/>
    </row>
    <row r="116" spans="1:10" ht="45">
      <c r="A116" s="133"/>
      <c r="B116" s="134"/>
      <c r="C116" s="6" t="s">
        <v>11</v>
      </c>
      <c r="D116" s="6"/>
      <c r="E116" s="11"/>
      <c r="F116" s="11"/>
      <c r="G116" s="69"/>
      <c r="H116" s="11"/>
      <c r="I116" s="11"/>
      <c r="J116" s="11"/>
    </row>
    <row r="117" spans="1:10">
      <c r="A117" s="114" t="s">
        <v>41</v>
      </c>
      <c r="B117" s="125" t="s">
        <v>75</v>
      </c>
      <c r="C117" s="6" t="s">
        <v>9</v>
      </c>
      <c r="D117" s="31"/>
      <c r="E117" s="11">
        <f>E119+E120+E121+E122+E123+E124+E125+E127+E128+E129</f>
        <v>5975.42</v>
      </c>
      <c r="F117" s="11">
        <f>F119+F120+F121+F123+F124+F125+F126+F127+F129</f>
        <v>4918.44913</v>
      </c>
      <c r="G117" s="69">
        <f>G119+G120+G121+G123+G124+G125+G126+G129+G127</f>
        <v>5220</v>
      </c>
      <c r="H117" s="11">
        <f t="shared" ref="H117:J117" si="23">H119+H120+H121+H123+H124+H125+H126+H129+H127</f>
        <v>4814</v>
      </c>
      <c r="I117" s="11">
        <f t="shared" si="23"/>
        <v>4814</v>
      </c>
      <c r="J117" s="11">
        <f t="shared" si="23"/>
        <v>4814</v>
      </c>
    </row>
    <row r="118" spans="1:10">
      <c r="A118" s="115"/>
      <c r="B118" s="126"/>
      <c r="C118" s="6" t="s">
        <v>10</v>
      </c>
      <c r="D118" s="6"/>
      <c r="E118" s="11"/>
      <c r="F118" s="11"/>
      <c r="G118" s="69"/>
      <c r="H118" s="11"/>
      <c r="I118" s="11"/>
      <c r="J118" s="11"/>
    </row>
    <row r="119" spans="1:10" ht="37.5" customHeight="1">
      <c r="A119" s="115"/>
      <c r="B119" s="126"/>
      <c r="C119" s="158" t="s">
        <v>11</v>
      </c>
      <c r="D119" s="12" t="s">
        <v>76</v>
      </c>
      <c r="E119" s="11">
        <v>3201.37</v>
      </c>
      <c r="F119" s="11">
        <v>3094.62</v>
      </c>
      <c r="G119" s="69">
        <v>3304</v>
      </c>
      <c r="H119" s="11">
        <v>3126</v>
      </c>
      <c r="I119" s="11">
        <v>3126</v>
      </c>
      <c r="J119" s="11">
        <v>3126</v>
      </c>
    </row>
    <row r="120" spans="1:10" ht="24.75" customHeight="1">
      <c r="A120" s="116"/>
      <c r="B120" s="116"/>
      <c r="C120" s="159"/>
      <c r="D120" s="12" t="s">
        <v>77</v>
      </c>
      <c r="E120" s="11">
        <v>922.57100000000003</v>
      </c>
      <c r="F120" s="11">
        <v>879.41</v>
      </c>
      <c r="G120" s="69">
        <v>938</v>
      </c>
      <c r="H120" s="11">
        <v>944</v>
      </c>
      <c r="I120" s="11">
        <v>944</v>
      </c>
      <c r="J120" s="11">
        <v>944</v>
      </c>
    </row>
    <row r="121" spans="1:10" ht="21.75" customHeight="1">
      <c r="A121" s="116"/>
      <c r="B121" s="116"/>
      <c r="C121" s="159"/>
      <c r="D121" s="12" t="s">
        <v>78</v>
      </c>
      <c r="E121" s="11">
        <v>99.367000000000004</v>
      </c>
      <c r="F121" s="11">
        <v>63.836570000000002</v>
      </c>
      <c r="G121" s="69">
        <v>60</v>
      </c>
      <c r="H121" s="11">
        <v>99</v>
      </c>
      <c r="I121" s="11">
        <v>99</v>
      </c>
      <c r="J121" s="11">
        <v>99</v>
      </c>
    </row>
    <row r="122" spans="1:10" ht="20.25" customHeight="1">
      <c r="A122" s="116"/>
      <c r="B122" s="116"/>
      <c r="C122" s="159"/>
      <c r="D122" s="12" t="s">
        <v>79</v>
      </c>
      <c r="E122" s="11">
        <v>4</v>
      </c>
      <c r="F122" s="11"/>
      <c r="G122" s="69"/>
      <c r="H122" s="11"/>
      <c r="I122" s="11"/>
      <c r="J122" s="11"/>
    </row>
    <row r="123" spans="1:10" ht="17.25" customHeight="1">
      <c r="A123" s="116"/>
      <c r="B123" s="116"/>
      <c r="C123" s="159"/>
      <c r="D123" s="12" t="s">
        <v>80</v>
      </c>
      <c r="E123" s="11">
        <v>190.256</v>
      </c>
      <c r="F123" s="11">
        <v>202.83655999999999</v>
      </c>
      <c r="G123" s="69">
        <v>226</v>
      </c>
      <c r="H123" s="11">
        <v>200</v>
      </c>
      <c r="I123" s="11">
        <v>200</v>
      </c>
      <c r="J123" s="11">
        <v>200</v>
      </c>
    </row>
    <row r="124" spans="1:10" ht="22.5" customHeight="1">
      <c r="A124" s="116"/>
      <c r="B124" s="116"/>
      <c r="C124" s="159"/>
      <c r="D124" s="12" t="s">
        <v>81</v>
      </c>
      <c r="E124" s="50">
        <v>866.9</v>
      </c>
      <c r="F124" s="11">
        <v>105.21823999999999</v>
      </c>
      <c r="G124" s="69">
        <f>128</f>
        <v>128</v>
      </c>
      <c r="H124" s="11">
        <v>10</v>
      </c>
      <c r="I124" s="11">
        <v>10</v>
      </c>
      <c r="J124" s="11">
        <v>10</v>
      </c>
    </row>
    <row r="125" spans="1:10" ht="15" customHeight="1">
      <c r="A125" s="116"/>
      <c r="B125" s="116"/>
      <c r="C125" s="159"/>
      <c r="D125" s="12" t="s">
        <v>82</v>
      </c>
      <c r="E125" s="50">
        <v>513.34</v>
      </c>
      <c r="F125" s="11">
        <v>359.38364000000001</v>
      </c>
      <c r="G125" s="69">
        <f>350</f>
        <v>350</v>
      </c>
      <c r="H125" s="11">
        <v>390</v>
      </c>
      <c r="I125" s="11">
        <v>390</v>
      </c>
      <c r="J125" s="11">
        <v>390</v>
      </c>
    </row>
    <row r="126" spans="1:10" ht="15" customHeight="1">
      <c r="A126" s="116"/>
      <c r="B126" s="116"/>
      <c r="C126" s="159"/>
      <c r="D126" s="12" t="s">
        <v>143</v>
      </c>
      <c r="E126" s="50"/>
      <c r="F126" s="11">
        <v>128.29</v>
      </c>
      <c r="G126" s="69"/>
      <c r="H126" s="11">
        <v>5</v>
      </c>
      <c r="I126" s="11">
        <v>5</v>
      </c>
      <c r="J126" s="11">
        <v>5</v>
      </c>
    </row>
    <row r="127" spans="1:10" ht="24" customHeight="1">
      <c r="A127" s="116"/>
      <c r="B127" s="116"/>
      <c r="C127" s="159"/>
      <c r="D127" s="12" t="s">
        <v>83</v>
      </c>
      <c r="E127" s="11">
        <v>71.326999999999998</v>
      </c>
      <c r="F127" s="11">
        <v>3.1</v>
      </c>
      <c r="G127" s="69">
        <v>6</v>
      </c>
      <c r="H127" s="11">
        <v>6</v>
      </c>
      <c r="I127" s="11">
        <v>6</v>
      </c>
      <c r="J127" s="11">
        <v>6</v>
      </c>
    </row>
    <row r="128" spans="1:10" ht="24" customHeight="1">
      <c r="A128" s="116"/>
      <c r="B128" s="116"/>
      <c r="C128" s="159"/>
      <c r="D128" s="12" t="s">
        <v>116</v>
      </c>
      <c r="E128" s="11">
        <v>4.1900000000000004</v>
      </c>
      <c r="F128" s="11"/>
      <c r="G128" s="69"/>
      <c r="H128" s="11"/>
      <c r="I128" s="11"/>
      <c r="J128" s="11"/>
    </row>
    <row r="129" spans="1:10" ht="21.75" customHeight="1">
      <c r="A129" s="117"/>
      <c r="B129" s="117"/>
      <c r="C129" s="160"/>
      <c r="D129" s="12" t="s">
        <v>84</v>
      </c>
      <c r="E129" s="50">
        <v>102.099</v>
      </c>
      <c r="F129" s="11">
        <v>81.75412</v>
      </c>
      <c r="G129" s="69">
        <f>158+50</f>
        <v>208</v>
      </c>
      <c r="H129" s="11">
        <v>34</v>
      </c>
      <c r="I129" s="11">
        <v>34</v>
      </c>
      <c r="J129" s="11">
        <v>34</v>
      </c>
    </row>
    <row r="130" spans="1:10">
      <c r="A130" s="127" t="s">
        <v>42</v>
      </c>
      <c r="B130" s="129" t="s">
        <v>27</v>
      </c>
      <c r="C130" s="6" t="s">
        <v>9</v>
      </c>
      <c r="D130" s="25"/>
      <c r="E130" s="27">
        <f>E132+E173</f>
        <v>1601.2760000000001</v>
      </c>
      <c r="F130" s="27">
        <f t="shared" ref="F130:J130" si="24">F132+F173</f>
        <v>1588.70027</v>
      </c>
      <c r="G130" s="80">
        <f t="shared" si="24"/>
        <v>1608</v>
      </c>
      <c r="H130" s="27">
        <f t="shared" si="24"/>
        <v>1534</v>
      </c>
      <c r="I130" s="42">
        <f t="shared" si="24"/>
        <v>1534</v>
      </c>
      <c r="J130" s="42">
        <f t="shared" si="24"/>
        <v>1534</v>
      </c>
    </row>
    <row r="131" spans="1:10">
      <c r="A131" s="128"/>
      <c r="B131" s="130"/>
      <c r="C131" s="6" t="s">
        <v>10</v>
      </c>
      <c r="D131" s="6"/>
      <c r="E131" s="13"/>
      <c r="F131" s="13"/>
      <c r="G131" s="95"/>
      <c r="H131" s="34"/>
      <c r="I131" s="40"/>
      <c r="J131" s="40"/>
    </row>
    <row r="132" spans="1:10" ht="30" customHeight="1">
      <c r="A132" s="128"/>
      <c r="B132" s="130"/>
      <c r="C132" s="149" t="s">
        <v>11</v>
      </c>
      <c r="D132" s="12" t="s">
        <v>28</v>
      </c>
      <c r="E132" s="55">
        <v>1210.211</v>
      </c>
      <c r="F132" s="55">
        <v>1195.46046</v>
      </c>
      <c r="G132" s="97">
        <v>1253</v>
      </c>
      <c r="H132" s="55">
        <v>1178</v>
      </c>
      <c r="I132" s="55">
        <v>1178</v>
      </c>
      <c r="J132" s="55">
        <v>1178</v>
      </c>
    </row>
    <row r="133" spans="1:10" ht="15" hidden="1" customHeight="1">
      <c r="A133" s="116"/>
      <c r="B133" s="116"/>
      <c r="C133" s="150"/>
      <c r="D133" s="12" t="s">
        <v>43</v>
      </c>
      <c r="E133" s="58">
        <f>E135</f>
        <v>13432</v>
      </c>
      <c r="F133" s="58">
        <f t="shared" ref="F133:J133" si="25">F135</f>
        <v>13432</v>
      </c>
      <c r="G133" s="112">
        <f t="shared" si="25"/>
        <v>13432</v>
      </c>
      <c r="H133" s="58">
        <f t="shared" si="25"/>
        <v>13432</v>
      </c>
      <c r="I133" s="58">
        <f t="shared" si="25"/>
        <v>13432</v>
      </c>
      <c r="J133" s="58">
        <f t="shared" si="25"/>
        <v>13432</v>
      </c>
    </row>
    <row r="134" spans="1:10" ht="30" hidden="1" customHeight="1">
      <c r="A134" s="116"/>
      <c r="B134" s="116"/>
      <c r="C134" s="150"/>
      <c r="D134" s="12" t="s">
        <v>28</v>
      </c>
      <c r="E134" s="28"/>
      <c r="F134" s="28"/>
      <c r="G134" s="98"/>
      <c r="H134" s="28"/>
      <c r="I134" s="28"/>
      <c r="J134" s="28"/>
    </row>
    <row r="135" spans="1:10" ht="15" hidden="1" customHeight="1">
      <c r="A135" s="116"/>
      <c r="B135" s="116"/>
      <c r="C135" s="150"/>
      <c r="D135" s="12" t="s">
        <v>43</v>
      </c>
      <c r="E135" s="28">
        <f>E137</f>
        <v>13432</v>
      </c>
      <c r="F135" s="28">
        <f t="shared" ref="F135:J135" si="26">F137</f>
        <v>13432</v>
      </c>
      <c r="G135" s="98">
        <f t="shared" si="26"/>
        <v>13432</v>
      </c>
      <c r="H135" s="28">
        <f t="shared" si="26"/>
        <v>13432</v>
      </c>
      <c r="I135" s="28">
        <f t="shared" si="26"/>
        <v>13432</v>
      </c>
      <c r="J135" s="28">
        <f t="shared" si="26"/>
        <v>13432</v>
      </c>
    </row>
    <row r="136" spans="1:10" ht="30" hidden="1" customHeight="1">
      <c r="A136" s="116"/>
      <c r="B136" s="116"/>
      <c r="C136" s="150"/>
      <c r="D136" s="12" t="s">
        <v>28</v>
      </c>
      <c r="E136" s="59"/>
      <c r="F136" s="59"/>
      <c r="G136" s="113"/>
      <c r="H136" s="59"/>
      <c r="I136" s="59"/>
      <c r="J136" s="59"/>
    </row>
    <row r="137" spans="1:10" ht="60" hidden="1" customHeight="1">
      <c r="A137" s="116"/>
      <c r="B137" s="116"/>
      <c r="C137" s="150"/>
      <c r="D137" s="12" t="s">
        <v>43</v>
      </c>
      <c r="E137" s="28">
        <v>13432</v>
      </c>
      <c r="F137" s="28">
        <v>13432</v>
      </c>
      <c r="G137" s="98">
        <v>13432</v>
      </c>
      <c r="H137" s="28">
        <v>13432</v>
      </c>
      <c r="I137" s="28">
        <v>13432</v>
      </c>
      <c r="J137" s="28">
        <v>13432</v>
      </c>
    </row>
    <row r="138" spans="1:10" ht="15" hidden="1" customHeight="1">
      <c r="A138" s="116"/>
      <c r="B138" s="116"/>
      <c r="C138" s="150"/>
      <c r="D138" s="12" t="s">
        <v>28</v>
      </c>
      <c r="E138" s="58">
        <f t="shared" ref="E138:J138" si="27">E140</f>
        <v>4109</v>
      </c>
      <c r="F138" s="58">
        <f t="shared" si="27"/>
        <v>4109</v>
      </c>
      <c r="G138" s="112">
        <f t="shared" si="27"/>
        <v>4109</v>
      </c>
      <c r="H138" s="58">
        <f t="shared" si="27"/>
        <v>4109</v>
      </c>
      <c r="I138" s="58">
        <f t="shared" si="27"/>
        <v>4109</v>
      </c>
      <c r="J138" s="58">
        <f t="shared" si="27"/>
        <v>4109</v>
      </c>
    </row>
    <row r="139" spans="1:10" ht="30" hidden="1" customHeight="1">
      <c r="A139" s="116"/>
      <c r="B139" s="116"/>
      <c r="C139" s="150"/>
      <c r="D139" s="12" t="s">
        <v>43</v>
      </c>
      <c r="E139" s="28"/>
      <c r="F139" s="28"/>
      <c r="G139" s="98"/>
      <c r="H139" s="28"/>
      <c r="I139" s="28"/>
      <c r="J139" s="28"/>
    </row>
    <row r="140" spans="1:10" ht="15" hidden="1" customHeight="1">
      <c r="A140" s="116"/>
      <c r="B140" s="116"/>
      <c r="C140" s="150"/>
      <c r="D140" s="12" t="s">
        <v>28</v>
      </c>
      <c r="E140" s="28">
        <v>4109</v>
      </c>
      <c r="F140" s="28">
        <v>4109</v>
      </c>
      <c r="G140" s="98">
        <v>4109</v>
      </c>
      <c r="H140" s="28">
        <v>4109</v>
      </c>
      <c r="I140" s="28">
        <v>4109</v>
      </c>
      <c r="J140" s="28">
        <v>4109</v>
      </c>
    </row>
    <row r="141" spans="1:10" ht="30" hidden="1" customHeight="1">
      <c r="A141" s="116"/>
      <c r="B141" s="116"/>
      <c r="C141" s="150"/>
      <c r="D141" s="12" t="s">
        <v>43</v>
      </c>
      <c r="E141" s="59"/>
      <c r="F141" s="59"/>
      <c r="G141" s="113"/>
      <c r="H141" s="59"/>
      <c r="I141" s="59"/>
      <c r="J141" s="59"/>
    </row>
    <row r="142" spans="1:10" ht="60" hidden="1" customHeight="1">
      <c r="A142" s="116"/>
      <c r="B142" s="116"/>
      <c r="C142" s="150"/>
      <c r="D142" s="12" t="s">
        <v>28</v>
      </c>
      <c r="E142" s="28">
        <v>4109</v>
      </c>
      <c r="F142" s="28">
        <v>4109</v>
      </c>
      <c r="G142" s="98">
        <v>4109</v>
      </c>
      <c r="H142" s="28">
        <v>4109</v>
      </c>
      <c r="I142" s="28">
        <v>4109</v>
      </c>
      <c r="J142" s="28">
        <v>4109</v>
      </c>
    </row>
    <row r="143" spans="1:10" ht="0.75" hidden="1" customHeight="1">
      <c r="A143" s="116"/>
      <c r="B143" s="116"/>
      <c r="C143" s="150"/>
      <c r="D143" s="12" t="s">
        <v>43</v>
      </c>
      <c r="E143" s="58">
        <f>E145</f>
        <v>3865</v>
      </c>
      <c r="F143" s="58">
        <f t="shared" ref="F143:J143" si="28">F145</f>
        <v>3865</v>
      </c>
      <c r="G143" s="112">
        <f t="shared" si="28"/>
        <v>3865</v>
      </c>
      <c r="H143" s="58">
        <f t="shared" si="28"/>
        <v>3865</v>
      </c>
      <c r="I143" s="58">
        <f t="shared" si="28"/>
        <v>3865</v>
      </c>
      <c r="J143" s="58">
        <f t="shared" si="28"/>
        <v>3865</v>
      </c>
    </row>
    <row r="144" spans="1:10" ht="30" hidden="1" customHeight="1">
      <c r="A144" s="116"/>
      <c r="B144" s="116"/>
      <c r="C144" s="150"/>
      <c r="D144" s="12" t="s">
        <v>28</v>
      </c>
      <c r="E144" s="28"/>
      <c r="F144" s="28"/>
      <c r="G144" s="98"/>
      <c r="H144" s="28"/>
      <c r="I144" s="28"/>
      <c r="J144" s="28"/>
    </row>
    <row r="145" spans="1:10" ht="15" hidden="1" customHeight="1">
      <c r="A145" s="116"/>
      <c r="B145" s="116"/>
      <c r="C145" s="150"/>
      <c r="D145" s="12" t="s">
        <v>43</v>
      </c>
      <c r="E145" s="28">
        <v>3865</v>
      </c>
      <c r="F145" s="28">
        <v>3865</v>
      </c>
      <c r="G145" s="98">
        <v>3865</v>
      </c>
      <c r="H145" s="28">
        <v>3865</v>
      </c>
      <c r="I145" s="28">
        <v>3865</v>
      </c>
      <c r="J145" s="28">
        <v>3865</v>
      </c>
    </row>
    <row r="146" spans="1:10" ht="30" hidden="1" customHeight="1">
      <c r="A146" s="116"/>
      <c r="B146" s="116"/>
      <c r="C146" s="150"/>
      <c r="D146" s="12" t="s">
        <v>28</v>
      </c>
      <c r="E146" s="59"/>
      <c r="F146" s="59"/>
      <c r="G146" s="113"/>
      <c r="H146" s="59"/>
      <c r="I146" s="59"/>
      <c r="J146" s="59"/>
    </row>
    <row r="147" spans="1:10" ht="62.25" hidden="1" customHeight="1">
      <c r="A147" s="116"/>
      <c r="B147" s="116"/>
      <c r="C147" s="150"/>
      <c r="D147" s="12" t="s">
        <v>43</v>
      </c>
      <c r="E147" s="28">
        <v>3865</v>
      </c>
      <c r="F147" s="28">
        <v>3865</v>
      </c>
      <c r="G147" s="98">
        <v>3865</v>
      </c>
      <c r="H147" s="28">
        <v>3865</v>
      </c>
      <c r="I147" s="28">
        <v>3865</v>
      </c>
      <c r="J147" s="28">
        <v>3865</v>
      </c>
    </row>
    <row r="148" spans="1:10" ht="15" hidden="1" customHeight="1">
      <c r="A148" s="116"/>
      <c r="B148" s="116"/>
      <c r="C148" s="150"/>
      <c r="D148" s="12" t="s">
        <v>28</v>
      </c>
      <c r="E148" s="28">
        <v>42</v>
      </c>
      <c r="F148" s="28">
        <v>42</v>
      </c>
      <c r="G148" s="98">
        <v>42</v>
      </c>
      <c r="H148" s="28">
        <v>42</v>
      </c>
      <c r="I148" s="28">
        <v>42</v>
      </c>
      <c r="J148" s="28">
        <v>42</v>
      </c>
    </row>
    <row r="149" spans="1:10" ht="30" hidden="1" customHeight="1">
      <c r="A149" s="116"/>
      <c r="B149" s="116"/>
      <c r="C149" s="150"/>
      <c r="D149" s="12" t="s">
        <v>43</v>
      </c>
      <c r="E149" s="28"/>
      <c r="F149" s="28"/>
      <c r="G149" s="98"/>
      <c r="H149" s="28"/>
      <c r="I149" s="28"/>
      <c r="J149" s="28"/>
    </row>
    <row r="150" spans="1:10" ht="15" hidden="1" customHeight="1">
      <c r="A150" s="116"/>
      <c r="B150" s="116"/>
      <c r="C150" s="150"/>
      <c r="D150" s="12" t="s">
        <v>28</v>
      </c>
      <c r="E150" s="28">
        <v>42</v>
      </c>
      <c r="F150" s="28">
        <v>42</v>
      </c>
      <c r="G150" s="98">
        <v>42</v>
      </c>
      <c r="H150" s="28">
        <v>42</v>
      </c>
      <c r="I150" s="28">
        <v>42</v>
      </c>
      <c r="J150" s="28">
        <v>42</v>
      </c>
    </row>
    <row r="151" spans="1:10" ht="30" hidden="1" customHeight="1">
      <c r="A151" s="116"/>
      <c r="B151" s="116"/>
      <c r="C151" s="150"/>
      <c r="D151" s="12" t="s">
        <v>43</v>
      </c>
      <c r="E151" s="59"/>
      <c r="F151" s="59"/>
      <c r="G151" s="113"/>
      <c r="H151" s="59"/>
      <c r="I151" s="59"/>
      <c r="J151" s="59"/>
    </row>
    <row r="152" spans="1:10" ht="60" hidden="1" customHeight="1">
      <c r="A152" s="116"/>
      <c r="B152" s="116"/>
      <c r="C152" s="150"/>
      <c r="D152" s="12" t="s">
        <v>28</v>
      </c>
      <c r="E152" s="28">
        <v>42</v>
      </c>
      <c r="F152" s="28">
        <v>42</v>
      </c>
      <c r="G152" s="98">
        <v>42</v>
      </c>
      <c r="H152" s="28">
        <v>42</v>
      </c>
      <c r="I152" s="28">
        <v>42</v>
      </c>
      <c r="J152" s="28">
        <v>42</v>
      </c>
    </row>
    <row r="153" spans="1:10" ht="3.75" hidden="1" customHeight="1">
      <c r="A153" s="116"/>
      <c r="B153" s="116"/>
      <c r="C153" s="150"/>
      <c r="D153" s="12" t="s">
        <v>43</v>
      </c>
      <c r="E153" s="28">
        <f>E155</f>
        <v>4996</v>
      </c>
      <c r="F153" s="28">
        <f t="shared" ref="F153:J153" si="29">F155</f>
        <v>4996</v>
      </c>
      <c r="G153" s="98">
        <f t="shared" si="29"/>
        <v>4996</v>
      </c>
      <c r="H153" s="28">
        <f t="shared" si="29"/>
        <v>4996</v>
      </c>
      <c r="I153" s="28">
        <f t="shared" si="29"/>
        <v>4996</v>
      </c>
      <c r="J153" s="28">
        <f t="shared" si="29"/>
        <v>4996</v>
      </c>
    </row>
    <row r="154" spans="1:10" ht="30" hidden="1" customHeight="1">
      <c r="A154" s="116"/>
      <c r="B154" s="116"/>
      <c r="C154" s="150"/>
      <c r="D154" s="12" t="s">
        <v>28</v>
      </c>
      <c r="E154" s="28"/>
      <c r="F154" s="28"/>
      <c r="G154" s="98"/>
      <c r="H154" s="28"/>
      <c r="I154" s="28"/>
      <c r="J154" s="28"/>
    </row>
    <row r="155" spans="1:10" ht="15" hidden="1" customHeight="1">
      <c r="A155" s="116"/>
      <c r="B155" s="116"/>
      <c r="C155" s="150"/>
      <c r="D155" s="12" t="s">
        <v>43</v>
      </c>
      <c r="E155" s="28">
        <v>4996</v>
      </c>
      <c r="F155" s="28">
        <v>4996</v>
      </c>
      <c r="G155" s="98">
        <v>4996</v>
      </c>
      <c r="H155" s="28">
        <v>4996</v>
      </c>
      <c r="I155" s="28">
        <v>4996</v>
      </c>
      <c r="J155" s="28">
        <v>4996</v>
      </c>
    </row>
    <row r="156" spans="1:10" ht="30" hidden="1" customHeight="1">
      <c r="A156" s="116"/>
      <c r="B156" s="116"/>
      <c r="C156" s="150"/>
      <c r="D156" s="12" t="s">
        <v>28</v>
      </c>
      <c r="E156" s="59"/>
      <c r="F156" s="59"/>
      <c r="G156" s="113"/>
      <c r="H156" s="59"/>
      <c r="I156" s="59"/>
      <c r="J156" s="59"/>
    </row>
    <row r="157" spans="1:10" ht="60" hidden="1" customHeight="1">
      <c r="A157" s="116"/>
      <c r="B157" s="116"/>
      <c r="C157" s="150"/>
      <c r="D157" s="12" t="s">
        <v>43</v>
      </c>
      <c r="E157" s="28">
        <f>E155</f>
        <v>4996</v>
      </c>
      <c r="F157" s="28">
        <f t="shared" ref="F157:J157" si="30">F155</f>
        <v>4996</v>
      </c>
      <c r="G157" s="98">
        <f t="shared" si="30"/>
        <v>4996</v>
      </c>
      <c r="H157" s="28">
        <f t="shared" si="30"/>
        <v>4996</v>
      </c>
      <c r="I157" s="28">
        <f t="shared" si="30"/>
        <v>4996</v>
      </c>
      <c r="J157" s="28">
        <f t="shared" si="30"/>
        <v>4996</v>
      </c>
    </row>
    <row r="158" spans="1:10" ht="15" hidden="1" customHeight="1">
      <c r="A158" s="116"/>
      <c r="B158" s="116"/>
      <c r="C158" s="150"/>
      <c r="D158" s="12" t="s">
        <v>28</v>
      </c>
      <c r="E158" s="28">
        <f>E160</f>
        <v>288.60000000000002</v>
      </c>
      <c r="F158" s="28">
        <f t="shared" ref="F158:J158" si="31">F160</f>
        <v>288.60000000000002</v>
      </c>
      <c r="G158" s="98">
        <f t="shared" si="31"/>
        <v>288.60000000000002</v>
      </c>
      <c r="H158" s="28">
        <f t="shared" si="31"/>
        <v>288.60000000000002</v>
      </c>
      <c r="I158" s="28">
        <f t="shared" si="31"/>
        <v>288.60000000000002</v>
      </c>
      <c r="J158" s="28">
        <f t="shared" si="31"/>
        <v>288.60000000000002</v>
      </c>
    </row>
    <row r="159" spans="1:10" ht="30" hidden="1" customHeight="1">
      <c r="A159" s="116"/>
      <c r="B159" s="116"/>
      <c r="C159" s="150"/>
      <c r="D159" s="12" t="s">
        <v>43</v>
      </c>
      <c r="E159" s="28"/>
      <c r="F159" s="28"/>
      <c r="G159" s="98"/>
      <c r="H159" s="28"/>
      <c r="I159" s="28"/>
      <c r="J159" s="28"/>
    </row>
    <row r="160" spans="1:10" ht="15" hidden="1" customHeight="1">
      <c r="A160" s="116"/>
      <c r="B160" s="116"/>
      <c r="C160" s="150"/>
      <c r="D160" s="12" t="s">
        <v>28</v>
      </c>
      <c r="E160" s="28">
        <f>E162</f>
        <v>288.60000000000002</v>
      </c>
      <c r="F160" s="28">
        <f t="shared" ref="F160:J160" si="32">F162</f>
        <v>288.60000000000002</v>
      </c>
      <c r="G160" s="98">
        <f t="shared" si="32"/>
        <v>288.60000000000002</v>
      </c>
      <c r="H160" s="28">
        <f t="shared" si="32"/>
        <v>288.60000000000002</v>
      </c>
      <c r="I160" s="28">
        <f t="shared" si="32"/>
        <v>288.60000000000002</v>
      </c>
      <c r="J160" s="28">
        <f t="shared" si="32"/>
        <v>288.60000000000002</v>
      </c>
    </row>
    <row r="161" spans="1:10" ht="30" hidden="1" customHeight="1">
      <c r="A161" s="116"/>
      <c r="B161" s="116"/>
      <c r="C161" s="150"/>
      <c r="D161" s="12" t="s">
        <v>43</v>
      </c>
      <c r="E161" s="28"/>
      <c r="F161" s="28"/>
      <c r="G161" s="98"/>
      <c r="H161" s="28"/>
      <c r="I161" s="28"/>
      <c r="J161" s="28"/>
    </row>
    <row r="162" spans="1:10" ht="9.75" hidden="1" customHeight="1">
      <c r="A162" s="116"/>
      <c r="B162" s="116"/>
      <c r="C162" s="150"/>
      <c r="D162" s="12" t="s">
        <v>28</v>
      </c>
      <c r="E162" s="28">
        <v>288.60000000000002</v>
      </c>
      <c r="F162" s="28">
        <v>288.60000000000002</v>
      </c>
      <c r="G162" s="98">
        <v>288.60000000000002</v>
      </c>
      <c r="H162" s="28">
        <v>288.60000000000002</v>
      </c>
      <c r="I162" s="28">
        <v>288.60000000000002</v>
      </c>
      <c r="J162" s="28">
        <v>288.60000000000002</v>
      </c>
    </row>
    <row r="163" spans="1:10" ht="23.25" hidden="1" customHeight="1">
      <c r="A163" s="116"/>
      <c r="B163" s="116"/>
      <c r="C163" s="150"/>
      <c r="D163" s="12" t="s">
        <v>43</v>
      </c>
      <c r="E163" s="28">
        <v>420</v>
      </c>
      <c r="F163" s="28">
        <v>420</v>
      </c>
      <c r="G163" s="98">
        <v>420</v>
      </c>
      <c r="H163" s="28">
        <v>420</v>
      </c>
      <c r="I163" s="28">
        <v>420</v>
      </c>
      <c r="J163" s="28">
        <v>420</v>
      </c>
    </row>
    <row r="164" spans="1:10" ht="30" hidden="1" customHeight="1">
      <c r="A164" s="116"/>
      <c r="B164" s="116"/>
      <c r="C164" s="150"/>
      <c r="D164" s="12" t="s">
        <v>28</v>
      </c>
      <c r="E164" s="28"/>
      <c r="F164" s="28"/>
      <c r="G164" s="98"/>
      <c r="H164" s="28"/>
      <c r="I164" s="28"/>
      <c r="J164" s="28"/>
    </row>
    <row r="165" spans="1:10" ht="36.75" hidden="1" customHeight="1">
      <c r="A165" s="116"/>
      <c r="B165" s="116"/>
      <c r="C165" s="150"/>
      <c r="D165" s="12" t="s">
        <v>43</v>
      </c>
      <c r="E165" s="28">
        <v>420</v>
      </c>
      <c r="F165" s="28">
        <v>420</v>
      </c>
      <c r="G165" s="98">
        <v>420</v>
      </c>
      <c r="H165" s="28">
        <v>420</v>
      </c>
      <c r="I165" s="28">
        <v>420</v>
      </c>
      <c r="J165" s="28">
        <v>420</v>
      </c>
    </row>
    <row r="166" spans="1:10" ht="30.75" hidden="1" customHeight="1">
      <c r="A166" s="116"/>
      <c r="B166" s="116"/>
      <c r="C166" s="150"/>
      <c r="D166" s="12" t="s">
        <v>28</v>
      </c>
      <c r="E166" s="59"/>
      <c r="F166" s="59"/>
      <c r="G166" s="113"/>
      <c r="H166" s="59"/>
      <c r="I166" s="59"/>
      <c r="J166" s="59"/>
    </row>
    <row r="167" spans="1:10" ht="48.75" hidden="1" customHeight="1">
      <c r="A167" s="116"/>
      <c r="B167" s="116"/>
      <c r="C167" s="150"/>
      <c r="D167" s="12" t="s">
        <v>43</v>
      </c>
      <c r="E167" s="28">
        <v>420</v>
      </c>
      <c r="F167" s="28">
        <v>420</v>
      </c>
      <c r="G167" s="98">
        <v>420</v>
      </c>
      <c r="H167" s="28">
        <v>420</v>
      </c>
      <c r="I167" s="28">
        <v>420</v>
      </c>
      <c r="J167" s="28">
        <v>420</v>
      </c>
    </row>
    <row r="168" spans="1:10" ht="30" hidden="1" customHeight="1">
      <c r="A168" s="116"/>
      <c r="B168" s="116"/>
      <c r="C168" s="150"/>
      <c r="D168" s="12" t="s">
        <v>28</v>
      </c>
      <c r="E168" s="28">
        <v>797</v>
      </c>
      <c r="F168" s="28">
        <v>797</v>
      </c>
      <c r="G168" s="98">
        <v>797</v>
      </c>
      <c r="H168" s="28">
        <v>797</v>
      </c>
      <c r="I168" s="28">
        <v>797</v>
      </c>
      <c r="J168" s="28">
        <v>797</v>
      </c>
    </row>
    <row r="169" spans="1:10" ht="14.25" hidden="1" customHeight="1">
      <c r="A169" s="116"/>
      <c r="B169" s="116"/>
      <c r="C169" s="150"/>
      <c r="D169" s="12" t="s">
        <v>43</v>
      </c>
      <c r="E169" s="28"/>
      <c r="F169" s="28"/>
      <c r="G169" s="98"/>
      <c r="H169" s="28"/>
      <c r="I169" s="28"/>
      <c r="J169" s="28"/>
    </row>
    <row r="170" spans="1:10" ht="17.25" hidden="1" customHeight="1">
      <c r="A170" s="116"/>
      <c r="B170" s="116"/>
      <c r="C170" s="150"/>
      <c r="D170" s="12" t="s">
        <v>28</v>
      </c>
      <c r="E170" s="28">
        <v>797</v>
      </c>
      <c r="F170" s="28">
        <v>797</v>
      </c>
      <c r="G170" s="98">
        <v>797</v>
      </c>
      <c r="H170" s="28">
        <v>797</v>
      </c>
      <c r="I170" s="28">
        <v>797</v>
      </c>
      <c r="J170" s="28">
        <v>797</v>
      </c>
    </row>
    <row r="171" spans="1:10" ht="36" hidden="1" customHeight="1">
      <c r="A171" s="116"/>
      <c r="B171" s="116"/>
      <c r="C171" s="150"/>
      <c r="D171" s="12" t="s">
        <v>43</v>
      </c>
      <c r="E171" s="59"/>
      <c r="F171" s="59"/>
      <c r="G171" s="113"/>
      <c r="H171" s="59"/>
      <c r="I171" s="59"/>
      <c r="J171" s="59"/>
    </row>
    <row r="172" spans="1:10" ht="9.75" hidden="1" customHeight="1">
      <c r="A172" s="116"/>
      <c r="B172" s="116"/>
      <c r="C172" s="150"/>
      <c r="D172" s="12" t="s">
        <v>28</v>
      </c>
      <c r="E172" s="28">
        <v>797</v>
      </c>
      <c r="F172" s="28">
        <v>797</v>
      </c>
      <c r="G172" s="98">
        <v>797</v>
      </c>
      <c r="H172" s="28">
        <v>797</v>
      </c>
      <c r="I172" s="28">
        <v>797</v>
      </c>
      <c r="J172" s="28">
        <v>797</v>
      </c>
    </row>
    <row r="173" spans="1:10">
      <c r="A173" s="117"/>
      <c r="B173" s="117"/>
      <c r="C173" s="151"/>
      <c r="D173" s="12" t="s">
        <v>43</v>
      </c>
      <c r="E173" s="28">
        <v>391.065</v>
      </c>
      <c r="F173" s="28">
        <v>393.23980999999998</v>
      </c>
      <c r="G173" s="98">
        <v>355</v>
      </c>
      <c r="H173" s="28">
        <v>356</v>
      </c>
      <c r="I173" s="28">
        <v>356</v>
      </c>
      <c r="J173" s="28">
        <v>356</v>
      </c>
    </row>
    <row r="174" spans="1:10">
      <c r="A174" s="127" t="s">
        <v>54</v>
      </c>
      <c r="B174" s="129" t="s">
        <v>86</v>
      </c>
      <c r="C174" s="6" t="s">
        <v>9</v>
      </c>
      <c r="D174" s="19"/>
      <c r="E174" s="20">
        <f>E176+E177+E178+E179+E180+E181+E182</f>
        <v>796.99900000000002</v>
      </c>
      <c r="F174" s="20">
        <f t="shared" ref="F174:J174" si="33">F176+F177+F178+F179+F180+F181+F182</f>
        <v>797</v>
      </c>
      <c r="G174" s="91">
        <f t="shared" si="33"/>
        <v>786</v>
      </c>
      <c r="H174" s="20">
        <f t="shared" si="33"/>
        <v>822</v>
      </c>
      <c r="I174" s="20">
        <f t="shared" si="33"/>
        <v>822</v>
      </c>
      <c r="J174" s="20">
        <f t="shared" si="33"/>
        <v>822</v>
      </c>
    </row>
    <row r="175" spans="1:10">
      <c r="A175" s="116"/>
      <c r="B175" s="116"/>
      <c r="C175" s="6" t="s">
        <v>10</v>
      </c>
      <c r="D175" s="6"/>
      <c r="E175" s="13"/>
      <c r="F175" s="13"/>
      <c r="G175" s="95"/>
      <c r="H175" s="13"/>
      <c r="I175" s="13"/>
      <c r="J175" s="13"/>
    </row>
    <row r="176" spans="1:10" ht="29.25" customHeight="1">
      <c r="A176" s="116"/>
      <c r="B176" s="116"/>
      <c r="C176" s="149" t="s">
        <v>11</v>
      </c>
      <c r="D176" s="12" t="s">
        <v>47</v>
      </c>
      <c r="E176" s="56">
        <v>476.88900000000001</v>
      </c>
      <c r="F176" s="55">
        <v>471</v>
      </c>
      <c r="G176" s="97">
        <v>471</v>
      </c>
      <c r="H176" s="55">
        <v>475</v>
      </c>
      <c r="I176" s="55">
        <v>475</v>
      </c>
      <c r="J176" s="55">
        <v>475</v>
      </c>
    </row>
    <row r="177" spans="1:10">
      <c r="A177" s="116"/>
      <c r="B177" s="116"/>
      <c r="C177" s="150"/>
      <c r="D177" s="12" t="s">
        <v>48</v>
      </c>
      <c r="E177" s="57">
        <v>138.233</v>
      </c>
      <c r="F177" s="28">
        <v>142</v>
      </c>
      <c r="G177" s="98">
        <v>142</v>
      </c>
      <c r="H177" s="28">
        <v>143</v>
      </c>
      <c r="I177" s="28">
        <v>143</v>
      </c>
      <c r="J177" s="28">
        <v>143</v>
      </c>
    </row>
    <row r="178" spans="1:10" ht="21" customHeight="1">
      <c r="A178" s="116"/>
      <c r="B178" s="116"/>
      <c r="C178" s="150"/>
      <c r="D178" s="12" t="s">
        <v>49</v>
      </c>
      <c r="E178" s="57">
        <v>28.698</v>
      </c>
      <c r="F178" s="28">
        <v>27</v>
      </c>
      <c r="G178" s="98">
        <v>37</v>
      </c>
      <c r="H178" s="28">
        <v>27</v>
      </c>
      <c r="I178" s="28">
        <v>27</v>
      </c>
      <c r="J178" s="28">
        <v>27</v>
      </c>
    </row>
    <row r="179" spans="1:10" ht="22.5" customHeight="1">
      <c r="A179" s="116"/>
      <c r="B179" s="116"/>
      <c r="C179" s="150"/>
      <c r="D179" s="12" t="s">
        <v>50</v>
      </c>
      <c r="E179" s="57">
        <v>0.77</v>
      </c>
      <c r="F179" s="28">
        <v>11</v>
      </c>
      <c r="G179" s="98">
        <v>11</v>
      </c>
      <c r="H179" s="28">
        <v>12</v>
      </c>
      <c r="I179" s="28">
        <v>12</v>
      </c>
      <c r="J179" s="28">
        <v>12</v>
      </c>
    </row>
    <row r="180" spans="1:10" ht="21.75" customHeight="1">
      <c r="A180" s="116"/>
      <c r="B180" s="116"/>
      <c r="C180" s="150"/>
      <c r="D180" s="12" t="s">
        <v>51</v>
      </c>
      <c r="E180" s="57">
        <v>5.9770000000000003</v>
      </c>
      <c r="F180" s="28">
        <v>41</v>
      </c>
      <c r="G180" s="98">
        <v>41</v>
      </c>
      <c r="H180" s="28">
        <v>42</v>
      </c>
      <c r="I180" s="28">
        <v>42</v>
      </c>
      <c r="J180" s="28">
        <v>42</v>
      </c>
    </row>
    <row r="181" spans="1:10" ht="21.75" customHeight="1">
      <c r="A181" s="116"/>
      <c r="B181" s="116"/>
      <c r="C181" s="150"/>
      <c r="D181" s="12" t="s">
        <v>52</v>
      </c>
      <c r="E181" s="57">
        <v>57.15</v>
      </c>
      <c r="F181" s="28">
        <v>40</v>
      </c>
      <c r="G181" s="98">
        <v>20</v>
      </c>
      <c r="H181" s="28">
        <v>40</v>
      </c>
      <c r="I181" s="28">
        <v>40</v>
      </c>
      <c r="J181" s="28">
        <v>40</v>
      </c>
    </row>
    <row r="182" spans="1:10" ht="21.75" customHeight="1">
      <c r="A182" s="117"/>
      <c r="B182" s="117"/>
      <c r="C182" s="151"/>
      <c r="D182" s="12" t="s">
        <v>53</v>
      </c>
      <c r="E182" s="57">
        <v>89.281999999999996</v>
      </c>
      <c r="F182" s="28">
        <v>65</v>
      </c>
      <c r="G182" s="98">
        <v>64</v>
      </c>
      <c r="H182" s="28">
        <v>83</v>
      </c>
      <c r="I182" s="28">
        <v>83</v>
      </c>
      <c r="J182" s="28">
        <v>83</v>
      </c>
    </row>
    <row r="183" spans="1:10" ht="30" customHeight="1">
      <c r="A183" s="122" t="s">
        <v>56</v>
      </c>
      <c r="B183" s="124" t="s">
        <v>55</v>
      </c>
      <c r="C183" s="6" t="s">
        <v>9</v>
      </c>
      <c r="D183" s="19"/>
      <c r="E183" s="20">
        <f>E185</f>
        <v>3645.5439999999999</v>
      </c>
      <c r="F183" s="20">
        <f t="shared" ref="F183:J183" si="34">F185</f>
        <v>3782.4216200000001</v>
      </c>
      <c r="G183" s="91">
        <f t="shared" si="34"/>
        <v>3817</v>
      </c>
      <c r="H183" s="20">
        <f t="shared" si="34"/>
        <v>4251</v>
      </c>
      <c r="I183" s="41">
        <f t="shared" si="34"/>
        <v>4251</v>
      </c>
      <c r="J183" s="41">
        <f t="shared" si="34"/>
        <v>4251</v>
      </c>
    </row>
    <row r="184" spans="1:10">
      <c r="A184" s="123"/>
      <c r="B184" s="123"/>
      <c r="C184" s="6" t="s">
        <v>10</v>
      </c>
      <c r="D184" s="6"/>
      <c r="E184" s="13"/>
      <c r="F184" s="13"/>
      <c r="G184" s="95"/>
      <c r="H184" s="34"/>
      <c r="I184" s="40"/>
      <c r="J184" s="40"/>
    </row>
    <row r="185" spans="1:10" ht="49.5" customHeight="1">
      <c r="A185" s="123"/>
      <c r="B185" s="123"/>
      <c r="C185" s="6" t="s">
        <v>11</v>
      </c>
      <c r="D185" s="12" t="s">
        <v>140</v>
      </c>
      <c r="E185" s="14">
        <v>3645.5439999999999</v>
      </c>
      <c r="F185" s="55">
        <v>3782.4216200000001</v>
      </c>
      <c r="G185" s="97">
        <v>3817</v>
      </c>
      <c r="H185" s="55">
        <v>4251</v>
      </c>
      <c r="I185" s="55">
        <v>4251</v>
      </c>
      <c r="J185" s="55">
        <v>4251</v>
      </c>
    </row>
    <row r="186" spans="1:10">
      <c r="A186" s="122" t="s">
        <v>57</v>
      </c>
      <c r="B186" s="124" t="s">
        <v>59</v>
      </c>
      <c r="C186" s="6" t="s">
        <v>9</v>
      </c>
      <c r="D186" s="19"/>
      <c r="E186" s="20">
        <f t="shared" ref="E186:J186" si="35">E188</f>
        <v>3462.4810000000002</v>
      </c>
      <c r="F186" s="20">
        <f t="shared" si="35"/>
        <v>3646.652</v>
      </c>
      <c r="G186" s="91">
        <f t="shared" si="35"/>
        <v>5171</v>
      </c>
      <c r="H186" s="20">
        <f t="shared" si="35"/>
        <v>4000</v>
      </c>
      <c r="I186" s="20">
        <f t="shared" si="35"/>
        <v>4000</v>
      </c>
      <c r="J186" s="20">
        <f t="shared" si="35"/>
        <v>4000</v>
      </c>
    </row>
    <row r="187" spans="1:10">
      <c r="A187" s="123"/>
      <c r="B187" s="123"/>
      <c r="C187" s="6" t="s">
        <v>10</v>
      </c>
      <c r="D187" s="6"/>
      <c r="E187" s="13"/>
      <c r="F187" s="13"/>
      <c r="G187" s="95"/>
      <c r="H187" s="34"/>
      <c r="I187" s="40"/>
      <c r="J187" s="40"/>
    </row>
    <row r="188" spans="1:10" ht="45">
      <c r="A188" s="123"/>
      <c r="B188" s="123"/>
      <c r="C188" s="6" t="s">
        <v>11</v>
      </c>
      <c r="D188" s="12" t="s">
        <v>139</v>
      </c>
      <c r="E188" s="56">
        <v>3462.4810000000002</v>
      </c>
      <c r="F188" s="55">
        <v>3646.652</v>
      </c>
      <c r="G188" s="97">
        <v>5171</v>
      </c>
      <c r="H188" s="55">
        <v>4000</v>
      </c>
      <c r="I188" s="55">
        <v>4000</v>
      </c>
      <c r="J188" s="55">
        <v>4000</v>
      </c>
    </row>
    <row r="189" spans="1:10">
      <c r="A189" s="122" t="s">
        <v>58</v>
      </c>
      <c r="B189" s="124" t="s">
        <v>60</v>
      </c>
      <c r="C189" s="6" t="s">
        <v>9</v>
      </c>
      <c r="D189" s="19"/>
      <c r="E189" s="20">
        <f t="shared" ref="E189:J189" si="36">E191</f>
        <v>161.63200000000001</v>
      </c>
      <c r="F189" s="20">
        <f t="shared" si="36"/>
        <v>260.20459</v>
      </c>
      <c r="G189" s="91">
        <f t="shared" si="36"/>
        <v>313.8</v>
      </c>
      <c r="H189" s="20">
        <v>399.3</v>
      </c>
      <c r="I189" s="41">
        <f t="shared" si="36"/>
        <v>339.3</v>
      </c>
      <c r="J189" s="41">
        <f t="shared" si="36"/>
        <v>339.3</v>
      </c>
    </row>
    <row r="190" spans="1:10">
      <c r="A190" s="123"/>
      <c r="B190" s="123"/>
      <c r="C190" s="6" t="s">
        <v>10</v>
      </c>
      <c r="D190" s="6"/>
      <c r="E190" s="13"/>
      <c r="F190" s="13"/>
      <c r="G190" s="95"/>
      <c r="H190" s="34"/>
      <c r="I190" s="40"/>
      <c r="J190" s="40"/>
    </row>
    <row r="191" spans="1:10" ht="45">
      <c r="A191" s="123"/>
      <c r="B191" s="123"/>
      <c r="C191" s="6" t="s">
        <v>11</v>
      </c>
      <c r="D191" s="12" t="s">
        <v>115</v>
      </c>
      <c r="E191" s="55">
        <v>161.63200000000001</v>
      </c>
      <c r="F191" s="55">
        <v>260.20459</v>
      </c>
      <c r="G191" s="97">
        <v>313.8</v>
      </c>
      <c r="H191" s="55">
        <v>339.3</v>
      </c>
      <c r="I191" s="55">
        <v>339.3</v>
      </c>
      <c r="J191" s="55">
        <v>339.3</v>
      </c>
    </row>
    <row r="192" spans="1:10">
      <c r="A192" s="122" t="s">
        <v>61</v>
      </c>
      <c r="B192" s="124" t="s">
        <v>64</v>
      </c>
      <c r="C192" s="6" t="s">
        <v>9</v>
      </c>
      <c r="D192" s="19"/>
      <c r="E192" s="20">
        <f t="shared" ref="E192:J192" si="37">E194</f>
        <v>16.399999999999999</v>
      </c>
      <c r="F192" s="20">
        <f t="shared" si="37"/>
        <v>26.123999999999999</v>
      </c>
      <c r="G192" s="91">
        <f t="shared" si="37"/>
        <v>44.3</v>
      </c>
      <c r="H192" s="20">
        <f t="shared" si="37"/>
        <v>38.5</v>
      </c>
      <c r="I192" s="41">
        <f t="shared" si="37"/>
        <v>38.5</v>
      </c>
      <c r="J192" s="41">
        <f t="shared" si="37"/>
        <v>38.5</v>
      </c>
    </row>
    <row r="193" spans="1:10">
      <c r="A193" s="123"/>
      <c r="B193" s="123"/>
      <c r="C193" s="6" t="s">
        <v>10</v>
      </c>
      <c r="D193" s="6"/>
      <c r="E193" s="13"/>
      <c r="F193" s="13"/>
      <c r="G193" s="95"/>
      <c r="H193" s="34"/>
      <c r="I193" s="40"/>
      <c r="J193" s="40"/>
    </row>
    <row r="194" spans="1:10" ht="45">
      <c r="A194" s="123"/>
      <c r="B194" s="123"/>
      <c r="C194" s="6" t="s">
        <v>11</v>
      </c>
      <c r="D194" s="12" t="s">
        <v>114</v>
      </c>
      <c r="E194" s="55">
        <v>16.399999999999999</v>
      </c>
      <c r="F194" s="55">
        <v>26.123999999999999</v>
      </c>
      <c r="G194" s="97">
        <v>44.3</v>
      </c>
      <c r="H194" s="55">
        <v>38.5</v>
      </c>
      <c r="I194" s="55">
        <v>38.5</v>
      </c>
      <c r="J194" s="55">
        <v>38.5</v>
      </c>
    </row>
    <row r="195" spans="1:10">
      <c r="A195" s="122" t="s">
        <v>62</v>
      </c>
      <c r="B195" s="124" t="s">
        <v>65</v>
      </c>
      <c r="C195" s="6" t="s">
        <v>9</v>
      </c>
      <c r="D195" s="19"/>
      <c r="E195" s="20">
        <f t="shared" ref="E195:F195" si="38">E197</f>
        <v>825</v>
      </c>
      <c r="F195" s="20">
        <f t="shared" si="38"/>
        <v>996.97500000000002</v>
      </c>
      <c r="G195" s="91">
        <f>G197</f>
        <v>1550.9</v>
      </c>
      <c r="H195" s="20">
        <f t="shared" ref="H195:J195" si="39">H197</f>
        <v>603.29999999999995</v>
      </c>
      <c r="I195" s="41">
        <f t="shared" si="39"/>
        <v>603.29999999999995</v>
      </c>
      <c r="J195" s="41">
        <f t="shared" si="39"/>
        <v>603.29999999999995</v>
      </c>
    </row>
    <row r="196" spans="1:10">
      <c r="A196" s="123"/>
      <c r="B196" s="123"/>
      <c r="C196" s="6" t="s">
        <v>10</v>
      </c>
      <c r="D196" s="6"/>
      <c r="E196" s="13"/>
      <c r="F196" s="13"/>
      <c r="G196" s="95"/>
      <c r="H196" s="34"/>
      <c r="I196" s="40"/>
      <c r="J196" s="40"/>
    </row>
    <row r="197" spans="1:10" ht="45">
      <c r="A197" s="123"/>
      <c r="B197" s="123"/>
      <c r="C197" s="6" t="s">
        <v>11</v>
      </c>
      <c r="D197" s="12" t="s">
        <v>136</v>
      </c>
      <c r="E197" s="55">
        <v>825</v>
      </c>
      <c r="F197" s="55">
        <v>996.97500000000002</v>
      </c>
      <c r="G197" s="97">
        <v>1550.9</v>
      </c>
      <c r="H197" s="55">
        <v>603.29999999999995</v>
      </c>
      <c r="I197" s="55">
        <v>603.29999999999995</v>
      </c>
      <c r="J197" s="55">
        <v>603.29999999999995</v>
      </c>
    </row>
    <row r="198" spans="1:10">
      <c r="A198" s="122" t="s">
        <v>63</v>
      </c>
      <c r="B198" s="124" t="s">
        <v>55</v>
      </c>
      <c r="C198" s="6" t="s">
        <v>9</v>
      </c>
      <c r="D198" s="19"/>
      <c r="E198" s="20">
        <f t="shared" ref="E198:J198" si="40">E200</f>
        <v>4539.5249999999996</v>
      </c>
      <c r="F198" s="20">
        <f t="shared" si="40"/>
        <v>5289.402</v>
      </c>
      <c r="G198" s="91">
        <f t="shared" si="40"/>
        <v>3580</v>
      </c>
      <c r="H198" s="20">
        <f t="shared" si="40"/>
        <v>5295</v>
      </c>
      <c r="I198" s="41">
        <f t="shared" si="40"/>
        <v>5295</v>
      </c>
      <c r="J198" s="41">
        <f t="shared" si="40"/>
        <v>5295</v>
      </c>
    </row>
    <row r="199" spans="1:10">
      <c r="A199" s="123"/>
      <c r="B199" s="123"/>
      <c r="C199" s="6" t="s">
        <v>10</v>
      </c>
      <c r="D199" s="6"/>
      <c r="E199" s="13"/>
      <c r="F199" s="13"/>
      <c r="G199" s="95"/>
      <c r="H199" s="34"/>
      <c r="I199" s="40"/>
      <c r="J199" s="40"/>
    </row>
    <row r="200" spans="1:10" ht="45">
      <c r="A200" s="123"/>
      <c r="B200" s="123"/>
      <c r="C200" s="6" t="s">
        <v>11</v>
      </c>
      <c r="D200" s="12" t="s">
        <v>135</v>
      </c>
      <c r="E200" s="55">
        <v>4539.5249999999996</v>
      </c>
      <c r="F200" s="55">
        <v>5289.402</v>
      </c>
      <c r="G200" s="97">
        <v>3580</v>
      </c>
      <c r="H200" s="55">
        <v>5295</v>
      </c>
      <c r="I200" s="55">
        <v>5295</v>
      </c>
      <c r="J200" s="55">
        <v>5295</v>
      </c>
    </row>
    <row r="201" spans="1:10">
      <c r="A201" s="114" t="s">
        <v>92</v>
      </c>
      <c r="B201" s="118" t="s">
        <v>23</v>
      </c>
      <c r="C201" s="19" t="s">
        <v>9</v>
      </c>
      <c r="D201" s="23" t="s">
        <v>66</v>
      </c>
      <c r="E201" s="20">
        <f>E203</f>
        <v>272.10000000000002</v>
      </c>
      <c r="F201" s="20">
        <f t="shared" ref="F201:J201" si="41">F203</f>
        <v>416</v>
      </c>
      <c r="G201" s="91">
        <f t="shared" si="41"/>
        <v>370</v>
      </c>
      <c r="H201" s="38">
        <f t="shared" si="41"/>
        <v>516</v>
      </c>
      <c r="I201" s="41">
        <f t="shared" si="41"/>
        <v>516</v>
      </c>
      <c r="J201" s="41">
        <f t="shared" si="41"/>
        <v>516</v>
      </c>
    </row>
    <row r="202" spans="1:10">
      <c r="A202" s="116"/>
      <c r="B202" s="120"/>
      <c r="C202" s="10" t="s">
        <v>10</v>
      </c>
      <c r="D202" s="44"/>
      <c r="E202" s="11"/>
      <c r="F202" s="11"/>
      <c r="G202" s="69"/>
      <c r="H202" s="37"/>
      <c r="I202" s="40"/>
      <c r="J202" s="40"/>
    </row>
    <row r="203" spans="1:10" ht="45">
      <c r="A203" s="117"/>
      <c r="B203" s="121"/>
      <c r="C203" s="10" t="s">
        <v>11</v>
      </c>
      <c r="D203" s="12" t="s">
        <v>71</v>
      </c>
      <c r="E203" s="11">
        <v>272.10000000000002</v>
      </c>
      <c r="F203" s="11">
        <v>416</v>
      </c>
      <c r="G203" s="69">
        <v>370</v>
      </c>
      <c r="H203" s="11">
        <v>516</v>
      </c>
      <c r="I203" s="11">
        <v>516</v>
      </c>
      <c r="J203" s="11">
        <v>516</v>
      </c>
    </row>
    <row r="204" spans="1:10" ht="15.75">
      <c r="A204" s="100" t="s">
        <v>165</v>
      </c>
      <c r="B204" s="100"/>
      <c r="C204" s="100"/>
      <c r="D204" s="100"/>
      <c r="E204" s="101"/>
      <c r="F204" s="101" t="s">
        <v>172</v>
      </c>
    </row>
    <row r="205" spans="1:10" ht="15.75">
      <c r="A205" s="3"/>
      <c r="F205" s="32"/>
      <c r="G205" s="32"/>
      <c r="H205" s="32"/>
      <c r="I205" s="32"/>
      <c r="J205" s="32"/>
    </row>
    <row r="206" spans="1:10" ht="15.75">
      <c r="A206" s="3"/>
      <c r="D206" s="52"/>
      <c r="E206" s="32"/>
      <c r="F206" s="32"/>
      <c r="G206" s="32"/>
      <c r="H206" s="32"/>
      <c r="I206" s="32"/>
      <c r="J206" s="32"/>
    </row>
    <row r="207" spans="1:10" ht="15.75">
      <c r="A207" s="3"/>
      <c r="E207" s="32"/>
      <c r="F207" s="32"/>
    </row>
    <row r="208" spans="1:10">
      <c r="E208" s="32"/>
    </row>
    <row r="209" spans="5:5">
      <c r="E209" s="32"/>
    </row>
  </sheetData>
  <mergeCells count="62">
    <mergeCell ref="A201:A203"/>
    <mergeCell ref="B201:B203"/>
    <mergeCell ref="A192:A194"/>
    <mergeCell ref="B192:B194"/>
    <mergeCell ref="A195:A197"/>
    <mergeCell ref="B195:B197"/>
    <mergeCell ref="A198:A200"/>
    <mergeCell ref="B198:B200"/>
    <mergeCell ref="A183:A185"/>
    <mergeCell ref="B183:B185"/>
    <mergeCell ref="A186:A188"/>
    <mergeCell ref="B186:B188"/>
    <mergeCell ref="A189:A191"/>
    <mergeCell ref="B189:B191"/>
    <mergeCell ref="A130:A173"/>
    <mergeCell ref="B130:B173"/>
    <mergeCell ref="C132:C173"/>
    <mergeCell ref="A174:A182"/>
    <mergeCell ref="B174:B182"/>
    <mergeCell ref="C176:C182"/>
    <mergeCell ref="A117:A129"/>
    <mergeCell ref="B117:B129"/>
    <mergeCell ref="C119:C129"/>
    <mergeCell ref="A81:A83"/>
    <mergeCell ref="B81:B83"/>
    <mergeCell ref="A84:A99"/>
    <mergeCell ref="B84:B99"/>
    <mergeCell ref="C89:C99"/>
    <mergeCell ref="A100:A103"/>
    <mergeCell ref="B100:B103"/>
    <mergeCell ref="A104:A113"/>
    <mergeCell ref="B104:B113"/>
    <mergeCell ref="C110:C113"/>
    <mergeCell ref="A114:A116"/>
    <mergeCell ref="B114:B116"/>
    <mergeCell ref="A72:A80"/>
    <mergeCell ref="B72:B80"/>
    <mergeCell ref="C76:C80"/>
    <mergeCell ref="C17:C21"/>
    <mergeCell ref="A22:A34"/>
    <mergeCell ref="B22:B34"/>
    <mergeCell ref="C24:C34"/>
    <mergeCell ref="A35:A38"/>
    <mergeCell ref="B35:B38"/>
    <mergeCell ref="A39:A71"/>
    <mergeCell ref="B39:B56"/>
    <mergeCell ref="C43:C56"/>
    <mergeCell ref="B57:B71"/>
    <mergeCell ref="C60:C71"/>
    <mergeCell ref="A9:A11"/>
    <mergeCell ref="B9:B11"/>
    <mergeCell ref="A12:A14"/>
    <mergeCell ref="B12:B14"/>
    <mergeCell ref="A15:A21"/>
    <mergeCell ref="B15:B21"/>
    <mergeCell ref="F1:G1"/>
    <mergeCell ref="A4:G4"/>
    <mergeCell ref="A6:A7"/>
    <mergeCell ref="B6:B7"/>
    <mergeCell ref="C6:C7"/>
    <mergeCell ref="D6:D7"/>
    <mergeCell ref="E6:J6"/>
  </mergeCells>
  <pageMargins left="0.15748031496062992" right="0.15748031496062992" top="0.15748031496062992" bottom="0.39370078740157483" header="0.15748031496062992" footer="0.15748031496062992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 2 (2)</vt:lpstr>
      <vt:lpstr>2016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2016-05-16T11:08:41Z</dcterms:modified>
</cp:coreProperties>
</file>