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6155" windowHeight="8445"/>
  </bookViews>
  <sheets>
    <sheet name="ОТЧЕТ по МП" sheetId="1" r:id="rId1"/>
    <sheet name="Лист1" sheetId="2" r:id="rId2"/>
  </sheets>
  <calcPr calcId="125725"/>
</workbook>
</file>

<file path=xl/calcChain.xml><?xml version="1.0" encoding="utf-8"?>
<calcChain xmlns="http://schemas.openxmlformats.org/spreadsheetml/2006/main">
  <c r="S18" i="1"/>
  <c r="S21"/>
  <c r="S24"/>
  <c r="S25"/>
  <c r="S26"/>
  <c r="S27"/>
  <c r="S28"/>
  <c r="S29"/>
  <c r="S30"/>
  <c r="S31"/>
  <c r="S32"/>
  <c r="S23"/>
  <c r="S20"/>
  <c r="S19"/>
  <c r="S12"/>
  <c r="S13"/>
  <c r="S14"/>
  <c r="S15"/>
  <c r="S16"/>
  <c r="S17"/>
  <c r="S11"/>
  <c r="D10"/>
  <c r="O21"/>
  <c r="S56" l="1"/>
  <c r="S48"/>
  <c r="S49"/>
  <c r="S50"/>
  <c r="S51"/>
  <c r="S52"/>
  <c r="S53"/>
  <c r="S54"/>
  <c r="S55"/>
  <c r="S79" l="1"/>
  <c r="S78"/>
  <c r="S76"/>
  <c r="G69"/>
  <c r="H69"/>
  <c r="I69"/>
  <c r="J69"/>
  <c r="K69"/>
  <c r="L69"/>
  <c r="M69"/>
  <c r="D110"/>
  <c r="E110"/>
  <c r="E109"/>
  <c r="D109"/>
  <c r="F108"/>
  <c r="F107" s="1"/>
  <c r="G108"/>
  <c r="G107" s="1"/>
  <c r="H108"/>
  <c r="H107" s="1"/>
  <c r="I108"/>
  <c r="I107" s="1"/>
  <c r="J108"/>
  <c r="J107" s="1"/>
  <c r="K108"/>
  <c r="K107" s="1"/>
  <c r="L108"/>
  <c r="L107" s="1"/>
  <c r="M108"/>
  <c r="M107" s="1"/>
  <c r="F77"/>
  <c r="F76" s="1"/>
  <c r="G77"/>
  <c r="H77"/>
  <c r="H76" s="1"/>
  <c r="I77"/>
  <c r="I76" s="1"/>
  <c r="J77"/>
  <c r="J76" s="1"/>
  <c r="K77"/>
  <c r="K76" s="1"/>
  <c r="L77"/>
  <c r="M77"/>
  <c r="M76" s="1"/>
  <c r="D78"/>
  <c r="E78"/>
  <c r="I62"/>
  <c r="K44"/>
  <c r="L44"/>
  <c r="M44"/>
  <c r="J44"/>
  <c r="G25"/>
  <c r="H25"/>
  <c r="I25"/>
  <c r="J25"/>
  <c r="K25"/>
  <c r="L25"/>
  <c r="M25"/>
  <c r="F25"/>
  <c r="G22"/>
  <c r="H22"/>
  <c r="I22"/>
  <c r="J22"/>
  <c r="K22"/>
  <c r="L22"/>
  <c r="M22"/>
  <c r="F22"/>
  <c r="G19"/>
  <c r="H19"/>
  <c r="I19"/>
  <c r="J19"/>
  <c r="K19"/>
  <c r="L19"/>
  <c r="M19"/>
  <c r="F19"/>
  <c r="G10"/>
  <c r="H10"/>
  <c r="I10"/>
  <c r="J10"/>
  <c r="K10"/>
  <c r="L10"/>
  <c r="M10"/>
  <c r="F10"/>
  <c r="D14"/>
  <c r="E14"/>
  <c r="G76"/>
  <c r="L76"/>
  <c r="G44"/>
  <c r="H44"/>
  <c r="I44"/>
  <c r="F44"/>
  <c r="N19"/>
  <c r="D21"/>
  <c r="E21"/>
  <c r="E18"/>
  <c r="D18"/>
  <c r="D20"/>
  <c r="E20"/>
  <c r="S39"/>
  <c r="S40"/>
  <c r="S41"/>
  <c r="S36"/>
  <c r="S77"/>
  <c r="S70"/>
  <c r="S69"/>
  <c r="S68"/>
  <c r="S73"/>
  <c r="D82"/>
  <c r="K92"/>
  <c r="E24"/>
  <c r="D24"/>
  <c r="G96"/>
  <c r="H96"/>
  <c r="I96"/>
  <c r="J96"/>
  <c r="K96"/>
  <c r="L96"/>
  <c r="M96"/>
  <c r="F96"/>
  <c r="E100"/>
  <c r="D100"/>
  <c r="E93"/>
  <c r="D93"/>
  <c r="G87"/>
  <c r="H87"/>
  <c r="I87"/>
  <c r="J87"/>
  <c r="K87"/>
  <c r="L87"/>
  <c r="M87"/>
  <c r="F87"/>
  <c r="E88"/>
  <c r="D88"/>
  <c r="D68"/>
  <c r="K66"/>
  <c r="F69"/>
  <c r="G66"/>
  <c r="H66"/>
  <c r="I66"/>
  <c r="J66"/>
  <c r="L66"/>
  <c r="M66"/>
  <c r="F66"/>
  <c r="E67"/>
  <c r="E68"/>
  <c r="G51"/>
  <c r="H51"/>
  <c r="I51"/>
  <c r="J51"/>
  <c r="K51"/>
  <c r="L51"/>
  <c r="M51"/>
  <c r="F51"/>
  <c r="E53"/>
  <c r="D53"/>
  <c r="E47"/>
  <c r="D47"/>
  <c r="H39"/>
  <c r="I39"/>
  <c r="J39"/>
  <c r="K39"/>
  <c r="L39"/>
  <c r="M39"/>
  <c r="G39"/>
  <c r="F39"/>
  <c r="E40"/>
  <c r="E41"/>
  <c r="D40"/>
  <c r="D41"/>
  <c r="D38"/>
  <c r="E38"/>
  <c r="J36"/>
  <c r="H36"/>
  <c r="I36"/>
  <c r="K36"/>
  <c r="L36"/>
  <c r="M36"/>
  <c r="G36"/>
  <c r="F36"/>
  <c r="I34"/>
  <c r="E37"/>
  <c r="D37"/>
  <c r="D35"/>
  <c r="F34"/>
  <c r="O78" l="1"/>
  <c r="E108"/>
  <c r="E107" s="1"/>
  <c r="D69"/>
  <c r="O110"/>
  <c r="O109"/>
  <c r="D108"/>
  <c r="D107" s="1"/>
  <c r="O107" s="1"/>
  <c r="O40"/>
  <c r="O20"/>
  <c r="O19" s="1"/>
  <c r="O18"/>
  <c r="O41"/>
  <c r="O37"/>
  <c r="O38"/>
  <c r="F33"/>
  <c r="I33"/>
  <c r="D19"/>
  <c r="E19"/>
  <c r="O100"/>
  <c r="F64"/>
  <c r="O24"/>
  <c r="O53"/>
  <c r="O68"/>
  <c r="K64"/>
  <c r="O88"/>
  <c r="E87"/>
  <c r="D87"/>
  <c r="G64"/>
  <c r="D39"/>
  <c r="D76"/>
  <c r="J64"/>
  <c r="I64"/>
  <c r="D66"/>
  <c r="H64"/>
  <c r="E66"/>
  <c r="D51"/>
  <c r="E39"/>
  <c r="E36"/>
  <c r="D36"/>
  <c r="G55"/>
  <c r="G48" s="1"/>
  <c r="H55"/>
  <c r="H48" s="1"/>
  <c r="I55"/>
  <c r="I48" s="1"/>
  <c r="J55"/>
  <c r="J48" s="1"/>
  <c r="K55"/>
  <c r="K48" s="1"/>
  <c r="L55"/>
  <c r="L48" s="1"/>
  <c r="M55"/>
  <c r="M48" s="1"/>
  <c r="F55"/>
  <c r="F48" s="1"/>
  <c r="E28"/>
  <c r="E29"/>
  <c r="E30"/>
  <c r="E31"/>
  <c r="D28"/>
  <c r="D29"/>
  <c r="D30"/>
  <c r="D31"/>
  <c r="E12"/>
  <c r="E86"/>
  <c r="D86"/>
  <c r="M85"/>
  <c r="L85"/>
  <c r="K85"/>
  <c r="J85"/>
  <c r="I85"/>
  <c r="H85"/>
  <c r="G85"/>
  <c r="F85"/>
  <c r="G62"/>
  <c r="H62"/>
  <c r="J62"/>
  <c r="K62"/>
  <c r="L62"/>
  <c r="M62"/>
  <c r="G60"/>
  <c r="H60"/>
  <c r="I60"/>
  <c r="I59" s="1"/>
  <c r="J60"/>
  <c r="K60"/>
  <c r="L60"/>
  <c r="M60"/>
  <c r="F60"/>
  <c r="E15"/>
  <c r="D15"/>
  <c r="S35"/>
  <c r="S33"/>
  <c r="S34"/>
  <c r="S61"/>
  <c r="S60"/>
  <c r="E98"/>
  <c r="D98"/>
  <c r="G92"/>
  <c r="H92"/>
  <c r="I92"/>
  <c r="J92"/>
  <c r="L92"/>
  <c r="M92"/>
  <c r="F92"/>
  <c r="E94"/>
  <c r="E95"/>
  <c r="D94"/>
  <c r="D95"/>
  <c r="G101"/>
  <c r="H101"/>
  <c r="I101"/>
  <c r="J101"/>
  <c r="K101"/>
  <c r="L101"/>
  <c r="M101"/>
  <c r="F101"/>
  <c r="G105"/>
  <c r="H105"/>
  <c r="I105"/>
  <c r="J105"/>
  <c r="K105"/>
  <c r="L105"/>
  <c r="M105"/>
  <c r="F105"/>
  <c r="G89"/>
  <c r="H89"/>
  <c r="I89"/>
  <c r="J89"/>
  <c r="K89"/>
  <c r="L89"/>
  <c r="M89"/>
  <c r="F89"/>
  <c r="G83"/>
  <c r="H83"/>
  <c r="I83"/>
  <c r="J83"/>
  <c r="K83"/>
  <c r="L83"/>
  <c r="M83"/>
  <c r="F83"/>
  <c r="G81"/>
  <c r="H81"/>
  <c r="I81"/>
  <c r="J81"/>
  <c r="K81"/>
  <c r="L81"/>
  <c r="M81"/>
  <c r="F81"/>
  <c r="E79"/>
  <c r="E77" s="1"/>
  <c r="D79"/>
  <c r="D77" s="1"/>
  <c r="G72"/>
  <c r="H72"/>
  <c r="I72"/>
  <c r="J72"/>
  <c r="K72"/>
  <c r="L72"/>
  <c r="M72"/>
  <c r="F72"/>
  <c r="G74"/>
  <c r="H74"/>
  <c r="I74"/>
  <c r="J74"/>
  <c r="K74"/>
  <c r="L74"/>
  <c r="M74"/>
  <c r="F74"/>
  <c r="F62"/>
  <c r="G42"/>
  <c r="H42"/>
  <c r="I42"/>
  <c r="J42"/>
  <c r="K42"/>
  <c r="L42"/>
  <c r="M42"/>
  <c r="F42"/>
  <c r="G34"/>
  <c r="G33" s="1"/>
  <c r="H34"/>
  <c r="H33" s="1"/>
  <c r="J34"/>
  <c r="J33" s="1"/>
  <c r="K34"/>
  <c r="K33" s="1"/>
  <c r="L34"/>
  <c r="L33" s="1"/>
  <c r="M34"/>
  <c r="M33" s="1"/>
  <c r="S59"/>
  <c r="D65"/>
  <c r="E65"/>
  <c r="S65"/>
  <c r="E63"/>
  <c r="D63"/>
  <c r="S74"/>
  <c r="E75"/>
  <c r="D75"/>
  <c r="D44"/>
  <c r="E82"/>
  <c r="D84"/>
  <c r="E84"/>
  <c r="D90"/>
  <c r="E90"/>
  <c r="N22"/>
  <c r="D23"/>
  <c r="E23"/>
  <c r="D26"/>
  <c r="E26"/>
  <c r="E27"/>
  <c r="D32"/>
  <c r="E32"/>
  <c r="E13"/>
  <c r="D13"/>
  <c r="E11"/>
  <c r="D11"/>
  <c r="D12"/>
  <c r="E35"/>
  <c r="S43"/>
  <c r="S44"/>
  <c r="S45"/>
  <c r="S46"/>
  <c r="N59"/>
  <c r="E61"/>
  <c r="D61"/>
  <c r="S71"/>
  <c r="E44"/>
  <c r="E73"/>
  <c r="D73"/>
  <c r="S64"/>
  <c r="E52"/>
  <c r="D52"/>
  <c r="E54"/>
  <c r="D54"/>
  <c r="E56"/>
  <c r="D56"/>
  <c r="E97"/>
  <c r="D97"/>
  <c r="E99"/>
  <c r="D99"/>
  <c r="E102"/>
  <c r="D102"/>
  <c r="E103"/>
  <c r="D103"/>
  <c r="E104"/>
  <c r="D104"/>
  <c r="E106"/>
  <c r="D106"/>
  <c r="D67"/>
  <c r="S66"/>
  <c r="S67"/>
  <c r="S72"/>
  <c r="L71" l="1"/>
  <c r="I71"/>
  <c r="J71"/>
  <c r="K71"/>
  <c r="M71"/>
  <c r="F71"/>
  <c r="G71"/>
  <c r="H71"/>
  <c r="O108"/>
  <c r="O36"/>
  <c r="G80"/>
  <c r="O39"/>
  <c r="M80"/>
  <c r="I91"/>
  <c r="K91"/>
  <c r="J91"/>
  <c r="G91"/>
  <c r="D25"/>
  <c r="M91"/>
  <c r="H91"/>
  <c r="L80"/>
  <c r="L91"/>
  <c r="F80"/>
  <c r="F91"/>
  <c r="O87"/>
  <c r="J80"/>
  <c r="I80"/>
  <c r="H80"/>
  <c r="K80"/>
  <c r="O52"/>
  <c r="D48"/>
  <c r="D34"/>
  <c r="O54"/>
  <c r="O61"/>
  <c r="O28"/>
  <c r="O31"/>
  <c r="O30"/>
  <c r="O29"/>
  <c r="D85"/>
  <c r="O79"/>
  <c r="O86"/>
  <c r="M59"/>
  <c r="E10"/>
  <c r="G9"/>
  <c r="E85"/>
  <c r="L59"/>
  <c r="H59"/>
  <c r="K9"/>
  <c r="L9"/>
  <c r="O14"/>
  <c r="M9"/>
  <c r="I9"/>
  <c r="J9"/>
  <c r="H9"/>
  <c r="E74"/>
  <c r="E72"/>
  <c r="E92"/>
  <c r="E101"/>
  <c r="E105"/>
  <c r="O15"/>
  <c r="E83"/>
  <c r="D83"/>
  <c r="E96"/>
  <c r="D105"/>
  <c r="D42"/>
  <c r="E89"/>
  <c r="D96"/>
  <c r="D92"/>
  <c r="D74"/>
  <c r="K59"/>
  <c r="G59"/>
  <c r="O106"/>
  <c r="O103"/>
  <c r="O104"/>
  <c r="O97"/>
  <c r="O56"/>
  <c r="D89"/>
  <c r="D101"/>
  <c r="E62"/>
  <c r="D62"/>
  <c r="E60"/>
  <c r="D55"/>
  <c r="O90"/>
  <c r="E25"/>
  <c r="O32"/>
  <c r="O26"/>
  <c r="O84"/>
  <c r="E55"/>
  <c r="O82"/>
  <c r="D72"/>
  <c r="E81"/>
  <c r="O94"/>
  <c r="O73"/>
  <c r="O35"/>
  <c r="O98"/>
  <c r="O95"/>
  <c r="O44"/>
  <c r="O42" s="1"/>
  <c r="D60"/>
  <c r="E76"/>
  <c r="O99"/>
  <c r="E34"/>
  <c r="J59"/>
  <c r="E51"/>
  <c r="O51" s="1"/>
  <c r="F59"/>
  <c r="O67"/>
  <c r="O102"/>
  <c r="O13"/>
  <c r="O27"/>
  <c r="O23"/>
  <c r="D81"/>
  <c r="E22"/>
  <c r="E42"/>
  <c r="I8" l="1"/>
  <c r="H8"/>
  <c r="D9"/>
  <c r="K8"/>
  <c r="G8"/>
  <c r="J8"/>
  <c r="D71"/>
  <c r="O55"/>
  <c r="O34"/>
  <c r="O77"/>
  <c r="D91"/>
  <c r="E91"/>
  <c r="D33"/>
  <c r="E33"/>
  <c r="O92"/>
  <c r="D70"/>
  <c r="E70"/>
  <c r="E48"/>
  <c r="O48" s="1"/>
  <c r="O85"/>
  <c r="D80"/>
  <c r="O60"/>
  <c r="O83"/>
  <c r="O72"/>
  <c r="O101"/>
  <c r="O105"/>
  <c r="O96"/>
  <c r="O89"/>
  <c r="E59"/>
  <c r="O76"/>
  <c r="O66"/>
  <c r="O81"/>
  <c r="O25"/>
  <c r="O10"/>
  <c r="E80"/>
  <c r="E71"/>
  <c r="D59"/>
  <c r="E9"/>
  <c r="D8" l="1"/>
  <c r="O33"/>
  <c r="O70"/>
  <c r="E69"/>
  <c r="M64"/>
  <c r="M8" s="1"/>
  <c r="L64"/>
  <c r="L8" s="1"/>
  <c r="O59"/>
  <c r="O91"/>
  <c r="O71"/>
  <c r="O80"/>
  <c r="O69" l="1"/>
  <c r="D64"/>
  <c r="E64"/>
  <c r="E8" s="1"/>
  <c r="O64" l="1"/>
  <c r="D22"/>
  <c r="O22" s="1"/>
  <c r="F9"/>
  <c r="F8" s="1"/>
  <c r="O9" l="1"/>
  <c r="O8"/>
</calcChain>
</file>

<file path=xl/sharedStrings.xml><?xml version="1.0" encoding="utf-8"?>
<sst xmlns="http://schemas.openxmlformats.org/spreadsheetml/2006/main" count="328" uniqueCount="285">
  <si>
    <t>№ п/п</t>
  </si>
  <si>
    <t xml:space="preserve">Наименование программных мероприятий </t>
  </si>
  <si>
    <t>Срок реализации программы</t>
  </si>
  <si>
    <t>Объемы финансирования, тыс.рублей</t>
  </si>
  <si>
    <t>Всего</t>
  </si>
  <si>
    <t>план</t>
  </si>
  <si>
    <t>факт</t>
  </si>
  <si>
    <t>в том числе по источникам финансирования</t>
  </si>
  <si>
    <t>федеральный бюджет</t>
  </si>
  <si>
    <t>областной бюджет</t>
  </si>
  <si>
    <t xml:space="preserve"> факт</t>
  </si>
  <si>
    <t>местные бюджеты</t>
  </si>
  <si>
    <t>внебюджетные источники</t>
  </si>
  <si>
    <t xml:space="preserve">план </t>
  </si>
  <si>
    <t>Уровень освоения финансовых средств (%)</t>
  </si>
  <si>
    <t>Наименование целевых показателей (индикаторов)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</si>
  <si>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</si>
  <si>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</si>
  <si>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достижения, (%)</t>
  </si>
  <si>
    <t>Всего по программам:</t>
  </si>
  <si>
    <t>Развитие образования</t>
  </si>
  <si>
    <t>Обеспечение доступным и комфортным жильем и муниципальными услугами населения</t>
  </si>
  <si>
    <t>Защита населения и территории Нижнедевицкого муниципального района от чрезвычайных ситуаций, обеспечение пожарной безопасности и безопасности людей на водных объектах</t>
  </si>
  <si>
    <t>Развитие культуры</t>
  </si>
  <si>
    <t>Охрана окружающей среды</t>
  </si>
  <si>
    <t>Развитие физической культуры и спорта</t>
  </si>
  <si>
    <t>Экономическое развитие и инновационная экономика</t>
  </si>
  <si>
    <t>Развитие сельского хозяйства</t>
  </si>
  <si>
    <t>Энергоэффективность и развитие энергетики</t>
  </si>
  <si>
    <t>Совершенствование муниципального управления</t>
  </si>
  <si>
    <t>7.1.</t>
  </si>
  <si>
    <t>7.2.</t>
  </si>
  <si>
    <t>7.2.1.</t>
  </si>
  <si>
    <t>Количество реализованных основных положений стандарта деятельности органов местного самоуправления по обеспечению благоприятного инвестиционного климата</t>
  </si>
  <si>
    <t>Количество субъектов малого и среднего предпринимательства получивших поддержку в рамках реализации муниципальной программы</t>
  </si>
  <si>
    <t>Управление муниципальными финансами</t>
  </si>
  <si>
    <t xml:space="preserve">Поддержка мер по обеспечению сбалансированности местных бюджетов </t>
  </si>
  <si>
    <t>Финансовое обеспечение муниципальных образований Нижнедевицкого муниципального района для исполнения переданных полномочий</t>
  </si>
  <si>
    <t>Предоставление бюджету муниципального района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</t>
  </si>
  <si>
    <t>Предоставление бюджетам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необходимый для ведения регистра муниципальных правовых актов муниципального района</t>
  </si>
  <si>
    <t>Предоставление бюджету муниципального района субвенции из областного бюджета  на осуществление деятельности административных комиссий</t>
  </si>
  <si>
    <t>Обеспечение реализации муниципальной программы</t>
  </si>
  <si>
    <t>Финансовое обеспечение деятельности отдела финансов администрации Нижнедевицкого муниципального района</t>
  </si>
  <si>
    <t xml:space="preserve">Развитие сельской культуры </t>
  </si>
  <si>
    <t>Содействие сохранению и развитию муниципальных учреждений культуры Нижнедевицкого муниципального района</t>
  </si>
  <si>
    <t>4.1.</t>
  </si>
  <si>
    <t>4.1.1.</t>
  </si>
  <si>
    <t>4.1.2.</t>
  </si>
  <si>
    <t>Повышение доступности и качества библиотечных услуг Нижнедевицкого муниципального района</t>
  </si>
  <si>
    <t>Образование</t>
  </si>
  <si>
    <t>4.2.</t>
  </si>
  <si>
    <t>4.2.1.</t>
  </si>
  <si>
    <t>Количество работников учреждений культуры, ежегодно повышающих квалификацию в отраслевом учебно-методическом центре, чел.</t>
  </si>
  <si>
    <t>Формирование благоприятной инвестиционной среды</t>
  </si>
  <si>
    <t>Развитие и поддержка малого и среднего предпринимательства</t>
  </si>
  <si>
    <t>Развитие и модернизация защиты населения от угроз чрезвычайных ситуаций и пожаров</t>
  </si>
  <si>
    <t>3.1.</t>
  </si>
  <si>
    <t>Финансовое обеспечение деятельности отдела, тыс.рублей</t>
  </si>
  <si>
    <t>Объем инвестиций в основной капитал, млн.рублей</t>
  </si>
  <si>
    <t>Индекс производства продукции сельского хозяйства в хозяйствах всех категоррий (в сопоставимых ценах),%</t>
  </si>
  <si>
    <t xml:space="preserve">Развитие физической культуры и спорта в  Нижнедевицком муниципальном  районе </t>
  </si>
  <si>
    <t xml:space="preserve">Мероприятия в области физической культуры и спорта </t>
  </si>
  <si>
    <t>6.1.</t>
  </si>
  <si>
    <t>6.1.1.</t>
  </si>
  <si>
    <t xml:space="preserve">Количество молодых семей, получивших государственную поддержку на приобретение жилья, ед. </t>
  </si>
  <si>
    <t>Развитие  дошкольного и общего образования</t>
  </si>
  <si>
    <t>Обеспечение учащихся общеобразовательных учреждений молочной продукцией</t>
  </si>
  <si>
    <t>Мероприятия по организации отдыха и оздоровления детей и молодежи</t>
  </si>
  <si>
    <t>Молодежь</t>
  </si>
  <si>
    <t>Вовлечение молодежи в социальну практику</t>
  </si>
  <si>
    <t>Обеспечение реализации    муниципальной  программы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</si>
  <si>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</si>
  <si>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1.1.</t>
  </si>
  <si>
    <t>1.1.1.</t>
  </si>
  <si>
    <t>1.1.2.</t>
  </si>
  <si>
    <t>1.1.3.</t>
  </si>
  <si>
    <t>1.1.4.</t>
  </si>
  <si>
    <t>1.2.</t>
  </si>
  <si>
    <t>1.2.1.</t>
  </si>
  <si>
    <t>1.3.</t>
  </si>
  <si>
    <t>1.3.1.</t>
  </si>
  <si>
    <t>1.4.</t>
  </si>
  <si>
    <t>1.4.2.</t>
  </si>
  <si>
    <t>1.4.3.</t>
  </si>
  <si>
    <t>1.4.4.</t>
  </si>
  <si>
    <t>1.4.5.</t>
  </si>
  <si>
    <t xml:space="preserve">Удельный вес численности населения в возрасте 5 - 18 лет, охваченного образованием, в общей численности населения в возрасте 5 - 18 лет             </t>
  </si>
  <si>
    <t>Удельный вес численности обучающихся  муниципальных общеобразовательных организаций, которым предоставлена возможность обучаться в соответствии с основными современными требованиями, в общей численности обучающихся</t>
  </si>
  <si>
    <t>Доля детей, оставшихся без попечения родителей – всего, в том числе, переданных не родственникам (в приемные семьи, на усыновление (удочерение), под опеку (попечительство), охваченных другими формами семейного устройства (семейные детские дома, патронатные семьи), находящихся в государственных (муниципальных) учреждениях всех типов, процентов</t>
  </si>
  <si>
    <t>Обеспечение деятельности администрации Нижнедевицкого муниципального района</t>
  </si>
  <si>
    <t xml:space="preserve">Обеспечение деятельности Совета народных депутатов Нижнедевицкого муниципального района </t>
  </si>
  <si>
    <t>Отсутствие просроченной кредиторской задолженности</t>
  </si>
  <si>
    <t>да</t>
  </si>
  <si>
    <t>Возможность населения вносить предложения в проекты нормативных правовых актов</t>
  </si>
  <si>
    <t>Доля вновь избранных глав муниципальных образований Нижнедевицкого муниципального района, прошедших программы повышения  квалификации</t>
  </si>
  <si>
    <t xml:space="preserve">Создание условий для эффективного управления </t>
  </si>
  <si>
    <t>8.2.</t>
  </si>
  <si>
    <t>8.2.1.</t>
  </si>
  <si>
    <t>10.1.</t>
  </si>
  <si>
    <t>10.1.1.</t>
  </si>
  <si>
    <t>10.2.</t>
  </si>
  <si>
    <t>10.2.1.</t>
  </si>
  <si>
    <t>10.3.</t>
  </si>
  <si>
    <t>10.3.1.</t>
  </si>
  <si>
    <t>11.1.</t>
  </si>
  <si>
    <t>11.2</t>
  </si>
  <si>
    <t>11.2.1.</t>
  </si>
  <si>
    <t>11.2.2.</t>
  </si>
  <si>
    <t>11.3.</t>
  </si>
  <si>
    <t>11.3.1.</t>
  </si>
  <si>
    <t>11.3.2.</t>
  </si>
  <si>
    <t>11.3.3.</t>
  </si>
  <si>
    <t>11.4.</t>
  </si>
  <si>
    <t>11.4.1.</t>
  </si>
  <si>
    <t>Обеспечение эпизоотического и ветиринарно-санитарного ллагополучия на территории района</t>
  </si>
  <si>
    <t>Регулирование численности безнадзорных животных</t>
  </si>
  <si>
    <t>2.1.</t>
  </si>
  <si>
    <t>2.1.1.</t>
  </si>
  <si>
    <t>2.2.</t>
  </si>
  <si>
    <t>2.2.1.</t>
  </si>
  <si>
    <t>6.2.</t>
  </si>
  <si>
    <t>Развитие сети спортивных сооружений</t>
  </si>
  <si>
    <t>6.2.1.</t>
  </si>
  <si>
    <t xml:space="preserve">Создание условий для обеспечения доступным и комфортным жильем населения </t>
  </si>
  <si>
    <t>Организация уличного освещения</t>
  </si>
  <si>
    <t>2.3.1.</t>
  </si>
  <si>
    <t>2.3.</t>
  </si>
  <si>
    <t>Финансовая поддержка субъектов малого и среднего предпринимательства за счет средств отчисления от налога, взимаемого по упрощенной системе налогооблажения, по нормативу 10 %</t>
  </si>
  <si>
    <t>Софинансирование приоритетных социально значимых расходов местных бюджетов</t>
  </si>
  <si>
    <t>Организация обеспечения социальных выплат отдельным категориям граждан</t>
  </si>
  <si>
    <t>11.1.2.</t>
  </si>
  <si>
    <t>11.1.3.</t>
  </si>
  <si>
    <t>Совершенствование системы распределения межбюджетных трансфертов муниципальных образованиям Нижнедевицкого муниципального района</t>
  </si>
  <si>
    <t>Повышение устойчивости бюджетов муниципальных образований  Нижнедевицкого муниципального района</t>
  </si>
  <si>
    <t>Выравнивание бюджетной обеспеченности  муниципальных образований</t>
  </si>
  <si>
    <t>Управление муниципальными финансами, повышение устойчивости бюджетов муниципальных образований Нижнедевицкого муниципального района"</t>
  </si>
  <si>
    <t>Развитие дошкольного образования</t>
  </si>
  <si>
    <t xml:space="preserve">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 </t>
  </si>
  <si>
    <t>Финансовое обеспечение деятельности органов местного самоуправления</t>
  </si>
  <si>
    <t>Финансовое обеспечение выполнения других расходных обязательств</t>
  </si>
  <si>
    <t xml:space="preserve">Финансовое обеспечение деятельности МКУ </t>
  </si>
  <si>
    <t xml:space="preserve">Финансовое обеспечение деятельности МКУ "Центр поддержки агропромышленного комплекса и сельских территорий" </t>
  </si>
  <si>
    <t>Обеспечение деятельности МКУ "Управление делами  Нижнедевицкого муниципального района"</t>
  </si>
  <si>
    <t>Увеличение доли муниципальных учреждений культуры, находящихся в удовлетворительном состоянии, в общем количестве учреждений</t>
  </si>
  <si>
    <t>Удельный вес сельских клубов и библиотек, оснащенных современным оборудованием</t>
  </si>
  <si>
    <t>Стабильная численность контингента обучающихся детской школы искусств на уровне  2017 г. во всех годах реализации программы, человек</t>
  </si>
  <si>
    <t>Количество участников клубных формирований и формирований самодеятельного народного творчества, человек</t>
  </si>
  <si>
    <t>Количество клубных формирований и формирований самодеятельного народного творчества, единиц</t>
  </si>
  <si>
    <t>Численность обучающихся по дополнительным профессиональным общеобразовательным программам в сфере искусств, человек</t>
  </si>
  <si>
    <t>Доля населения, систематически занимающегося физической культурой и спортом, %</t>
  </si>
  <si>
    <t>Доля обучающихся, систематически занимающихся физической культурой и спортом, в общей численности обучающихся, %</t>
  </si>
  <si>
    <t>Доля населения, принявшего участие в выполнении Нормативов испытаний (тестов) Всероссийского физкультурно-спортивного комплекса "Готов к труду и обороне"</t>
  </si>
  <si>
    <t>Строительство и реконструкция на территории Нижнедевицкого района объектов спорта, ед.</t>
  </si>
  <si>
    <t>Объем потребления электрической энергии, тыс. кВтч</t>
  </si>
  <si>
    <t>Общая площадь жилых помещений, приходящаяся в среднем на 1 жителя района, кв.м/чел</t>
  </si>
  <si>
    <t>Доля населенных пунктов, в которых разработаны карты(планы) для установления границ, от общего количества населенных пунктов, %</t>
  </si>
  <si>
    <t>Дефицит бюджета муниципального района по отношению к годовому объему доходов районного бюджета без учета утвержденного объема безвозмездных поступлений</t>
  </si>
  <si>
    <t>Муниципальный долг Нижнедевицкого муниципального района  в % к годовому объему доходов бюджета муниципального района без учета объема безвозмездных поступлений</t>
  </si>
  <si>
    <t>Степень сокращения дифференциации бюджетной обеспеченности между муниципальными образованиями Нижнедевицкого муниципального района вследствие выравнивания их бюджетной обеспеченности</t>
  </si>
  <si>
    <t>не более 5</t>
  </si>
  <si>
    <t>не более 100</t>
  </si>
  <si>
    <t>Обеспечение социальных выплат отдельным категориям граждан</t>
  </si>
  <si>
    <t>Совершенствование системы распределения межбюджетных трансфертов муниципальным образованиям Нижнедевицкого муниципального района, срок</t>
  </si>
  <si>
    <t>в срок, установленный нормативными правовыми актами администрации Нижнедевицкого муни-ципального района</t>
  </si>
  <si>
    <t>Выравнивание бюджетной обеспеченности муниципальных образований</t>
  </si>
  <si>
    <t>100</t>
  </si>
  <si>
    <t>Поддержка мер по обеспечению сбалансированности местных бюджетов</t>
  </si>
  <si>
    <t>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</t>
  </si>
  <si>
    <t>Предоставление бюджетам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муниципального района</t>
  </si>
  <si>
    <t xml:space="preserve">Предоставление бюджету муниципального района  субвенции из областного бюджета на осуществление деятельности административных комиссий    </t>
  </si>
  <si>
    <t xml:space="preserve">Финансовое обеспечение деятельности отдела финансов администрации Нижнедевицкого муниципального района </t>
  </si>
  <si>
    <t>≤ 95</t>
  </si>
  <si>
    <t>Количество спасенных на 100 ЧС и происшествий</t>
  </si>
  <si>
    <t>Время реагирования на ЧС</t>
  </si>
  <si>
    <t>Достоверность прогнозирования ЧС</t>
  </si>
  <si>
    <t>Расходы на обеспечение деятельности муниципального учреждения</t>
  </si>
  <si>
    <t>1.1.5.</t>
  </si>
  <si>
    <t>2.3.2.</t>
  </si>
  <si>
    <t>Содействие развитию образования в сфере культуры Нижнедевицкого муниципального района</t>
  </si>
  <si>
    <t>10.4.</t>
  </si>
  <si>
    <t>10.4.1.</t>
  </si>
  <si>
    <t>Развитие иниципальной политики в сфере социально-экономического развития муниципальных образований</t>
  </si>
  <si>
    <t>профицит</t>
  </si>
  <si>
    <t>муниципальный долг отсутствует</t>
  </si>
  <si>
    <t>не менее 2,0</t>
  </si>
  <si>
    <t>Развитие  дополнительного  образования и воспитания детей</t>
  </si>
  <si>
    <t>Выполнение переданных полномочий по организации и осуществлению деятельности по опеке и попечительству</t>
  </si>
  <si>
    <t>Выплата приемной семье на содержание подопечных детей</t>
  </si>
  <si>
    <t>Выплата вознаграждения, причитающегося приемному родителю</t>
  </si>
  <si>
    <t>Выплата семьям опекунов на содержание подопечных детей</t>
  </si>
  <si>
    <t>1.4.6.</t>
  </si>
  <si>
    <t>1.4.7.</t>
  </si>
  <si>
    <t>1.4.8.</t>
  </si>
  <si>
    <t>Мероприятия в области дополнительного образования и воспитания детей"</t>
  </si>
  <si>
    <t xml:space="preserve">Развитие улично-дорожной сети </t>
  </si>
  <si>
    <t>Финансовое обеспечение деятельности администрации Нижнедевицкого муниципального района</t>
  </si>
  <si>
    <t>Финансовое обеспечение  деятельности Совета народных депутатов</t>
  </si>
  <si>
    <t>Финансовое обеспечение деятельности МКУ "Управление делами Нижнедевицкого муниципального района"</t>
  </si>
  <si>
    <t xml:space="preserve">Социально-экономического развитие муниципального образования </t>
  </si>
  <si>
    <t>Прирост протяженности автомобильных дорог общего пользования местного значения на территории Нижнедевицкого муниципального района, соответствующих нормативным требованиям  к транспортно-эксплуатационным показателям, в результате капитального ремонта и ремонта автомобильных дорог, км</t>
  </si>
  <si>
    <t>Общая протяженность автомобильных дорог общего пользования  местного значения, соответствующих нормативным требованиям  к транспортно-эксплуатационным показателям,  на 31 декабря отчетного года, км</t>
  </si>
  <si>
    <t>Доля протяженности автомобильных дорог общего пользования  местного значения на территории Нижнедевицкого муниципального района, соответствующих нормативным требованиям к транспортно-эксплуатационным показателям,  на 31 декабря  отчетного года, %.</t>
  </si>
  <si>
    <t>"Доля детей, охваченных образовательными программами дополнительного образования детей, в общей численности детей и молодежи в возрасте 5 - 18 лет"</t>
  </si>
  <si>
    <t>"Увеличение количества детей, охваченных организованным отдыхом и оздоровлением, в общем количестве детей школьного возраста"</t>
  </si>
  <si>
    <t>Удельный вес взаимодействия с другими ОУ в сети, с учителями через электронный дневник  и обмена электронными ресурсами, опытом их использования.</t>
  </si>
  <si>
    <t>"Удельный вес численности молодых людей в возрасте от 14 до 30 лет, участвующих в деятельности молодежных общественных объединений, в общей численности молодых людей от 14 до 30 лет"</t>
  </si>
  <si>
    <t xml:space="preserve"> "Удельный вес численности детей-инвалидов, обучающихся по программам общего образования на дому с использованием дистанционных образовательных технологий, в общей численности детей-инвалидов, которым не противопоказано обучение"</t>
  </si>
  <si>
    <t>Удельный вес численности учителей в возрасте до 30 лет в общей численности учителей общеобразовательных организаций</t>
  </si>
  <si>
    <t xml:space="preserve"> Отношение среднемесячной заработной платы педагогических работников муниципальных образовательных организаций в общем образовании в районе, общего образования -к средней заработной плате в регионе)"</t>
  </si>
  <si>
    <t>Отношение среднемесячной заработной платы педагогических работников муниципальных образовательных организаций дошкольного образования к средней заработной плате в общем образовании в районе"</t>
  </si>
  <si>
    <t xml:space="preserve"> Удельный вес численности педагогических работников общеобразовательных организаций, прошедших аттестацию в соответствии с новым порядком аттестации, в общей численности педагогических работников общеобразовательных организаций"</t>
  </si>
  <si>
    <t>Создание условий для обеспечения качественными услугами ЖКХ населения</t>
  </si>
  <si>
    <t>2.2.2.</t>
  </si>
  <si>
    <t>Приобретение коммунальной техники</t>
  </si>
  <si>
    <t>Строительство и модернизация котельных</t>
  </si>
  <si>
    <t>Сохранность и развитие автоимобильных дорог общего пользования местного значения</t>
  </si>
  <si>
    <t>Содержание, ремонт, капитальный ремонт, строительство и реконструкция автомобильных дорог общего пользования местного значения</t>
  </si>
  <si>
    <t>3.1.1.</t>
  </si>
  <si>
    <t>Повышение готовности к ликвидации чрезвычайных ситуаций</t>
  </si>
  <si>
    <t>4.1.3.</t>
  </si>
  <si>
    <t>Поддержка отрасли культуры в рамках регионального проектьа "Культурная среда"</t>
  </si>
  <si>
    <t>7.2.2.</t>
  </si>
  <si>
    <t>Поддержка и развитие пассажирских перевозок автомобильным транспортом</t>
  </si>
  <si>
    <t>7.3.</t>
  </si>
  <si>
    <t>Управление муниципальным имуществом</t>
  </si>
  <si>
    <t>7.3.1.</t>
  </si>
  <si>
    <t>Общие вопросы управления муниципальной собственностью</t>
  </si>
  <si>
    <t>9.1.</t>
  </si>
  <si>
    <t>9.1.1.</t>
  </si>
  <si>
    <t>Повышение энергетической эффективности экономики</t>
  </si>
  <si>
    <t xml:space="preserve">Обеспечение деятельности контрольно-счётной комиссии </t>
  </si>
  <si>
    <t>Содержание председателя контрольно-счётной комиссии</t>
  </si>
  <si>
    <t>11.1.1</t>
  </si>
  <si>
    <t xml:space="preserve">Управление резервным фондом </t>
  </si>
  <si>
    <t>11.2.3.</t>
  </si>
  <si>
    <t xml:space="preserve">Содействие повышению качества управления </t>
  </si>
  <si>
    <t>1.3.2.</t>
  </si>
  <si>
    <t>Проведение меропрриятий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</si>
  <si>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2022-2027гг</t>
  </si>
  <si>
    <t>Среднемесячная заработная плата в отрасли "Сельское хозяйство"</t>
  </si>
  <si>
    <t xml:space="preserve">Удельный вес детей от 3 до 7 лет, получающих дошкольную образовательную услугу в общей численности детей от 3 до 7 лет                                  </t>
  </si>
  <si>
    <t xml:space="preserve"> "Удельный вес численности руководителей  муниципальных общеобразовательных организаций, прошедших в течение последних трех лет повышение квалификации или профессиональную переподготовку, в общей численности руководителей государственных (муниципальных) общеобразовательных организаций"</t>
  </si>
  <si>
    <t>Количество муниципальных мероприятий в сфере дополнительного образования, воспитания и развития одаренности детей, единиц</t>
  </si>
  <si>
    <t>Число детей, принявших участие в муниципальных,  региональных, всероссийских, международных мероприятиях по различным направлениям деятельности</t>
  </si>
  <si>
    <t>"Количество молодых людей, вовлеченных в мероприятия и проекты (программы), направленные на интеграцию в жизнь общества"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</si>
  <si>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муниципальную поддержку</t>
  </si>
  <si>
    <t>Доля выполнения плана по доходам бюджета Нижнедевицкого муниципального района  от управления и распоряжения муниципальным имуществом Нижнедевицкого муниципального района, за исключением доходов от приватизации</t>
  </si>
  <si>
    <t>Доля муниципального имущества Нижнедевицкого муниципального района, переданного в аренду, пользование или на иных правовых основаниях юридическим лицам в общем объеме муниципального имущества, находящегося в муниципальной казне Нижнедевицкого муниципального района</t>
  </si>
  <si>
    <t>Доля муниципальных услуг, по которым предусмотрена возможность оказания их в электронном виде, от общего числа услуг, оказываемых администрацией Нижнедевицкого муниципального района</t>
  </si>
  <si>
    <t>Объем потребления  тепловой  энергии, тыс.Гкал</t>
  </si>
  <si>
    <t>Доля граждан улучшивших свои жилищные условия</t>
  </si>
  <si>
    <t>Количество построенных и отремоннтированных скважин,  км</t>
  </si>
  <si>
    <t>Количество приобретенной коммунальной техники, ед</t>
  </si>
  <si>
    <t>2023-2028гг</t>
  </si>
  <si>
    <t>1.1.6.</t>
  </si>
  <si>
    <t>Создание в общеобразовательных организациях, расположенных в сельской местности условий для занятия физкультурой и спортом" в рамках регионального проекта "Успех каждого ребенка"</t>
  </si>
  <si>
    <t>Мероприятия в области дополнительного образования по физкультуре и спорту</t>
  </si>
  <si>
    <t>Обеспечением жильем молодых семей</t>
  </si>
  <si>
    <t>Снижение количества пострадавшего населения по отношению к 2022 году</t>
  </si>
  <si>
    <t>Снижение количества гибели людей по отношению к 2022 году</t>
  </si>
  <si>
    <t>Показатель книговыдачи в год</t>
  </si>
  <si>
    <t>Количество экземпляров новых поступлений в библиотечные фонды общедоступных библиотек на 1000 человек населения</t>
  </si>
  <si>
    <t>ОТЧЕТ о ходе реализации муниципальных программ Нижнедевицкого муниципального района за 2024 год</t>
  </si>
  <si>
    <t xml:space="preserve">Проведение экологического просвещения населения по раздельному сбору ТКО, ед </t>
  </si>
  <si>
    <t>8.1.</t>
  </si>
  <si>
    <t>8.1.1.</t>
  </si>
  <si>
    <t>Замена светильников уличного освещения</t>
  </si>
  <si>
    <t>9.1.2.</t>
  </si>
  <si>
    <t>Комплексная программа профилактики правонарушений</t>
  </si>
  <si>
    <t>2024-2029гг</t>
  </si>
  <si>
    <t>Комплексные меры по профилактике правонарушений в Нижнедевицком муниципальном районе</t>
  </si>
  <si>
    <t>Воспитательно -педагогическая работа с несовершеннолетними в учебных заведениях</t>
  </si>
  <si>
    <t>Увеличение доли молодежи в возрасте от 14 до 24  лет, вовлеченных в мероприятия, направленные на пропаганду здорового образа жизки</t>
  </si>
  <si>
    <t>12.1.</t>
  </si>
  <si>
    <t>12.1.1.</t>
  </si>
  <si>
    <t>12.1.2.</t>
  </si>
  <si>
    <t>98,8</t>
  </si>
  <si>
    <t>Удельный расход потребления природного газа зданиями  и помещениями, находящихся в ведении ОМСУ, тыс. м3</t>
  </si>
  <si>
    <t>Удельный расход  потребления холодной воды зданиями и сооружениями, находящимися в ведении ОМСУ, тыс. м3</t>
  </si>
  <si>
    <t>Обеспеченнность  детей дошкольного возраста  местами в дошкольного возраста  местами  в дошкольных образовательных организациях (количество мест на 100 детей)</t>
  </si>
  <si>
    <t>Доля обучающихся 1-4 классов охваченных бесплатным горясим питанием, %</t>
  </si>
  <si>
    <t>Количество меропрятий, программ и проектов, направленных на формирование правовых, культурных и нравственных ценностей среди молодежи</t>
  </si>
  <si>
    <t>Доля выпускников   общеобразовательных учреждений, успешно прошедших государственную (итоговую) аттестацию по русскому языку и математике в форме единого государственного экзамена, в общей численности выпускников   общеобразовательных учреждений, проходивших государственную (итоговую) аттестацию по русскому языку и математике в форме единого государственного экзамена</t>
  </si>
  <si>
    <t>Снижение  темпа   роста  количества   больных,  обратившихся за стационарной помощью  по  поводу "синдрома зависимости от наркотических веществ" %</t>
  </si>
  <si>
    <t>Увеличение результативности профилактической работы по правонарушениям и преступлениям,  ед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</si>
</sst>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3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color indexed="8"/>
      <name val="Times New Roman"/>
      <family val="2"/>
      <charset val="204"/>
    </font>
    <font>
      <sz val="11"/>
      <color indexed="9"/>
      <name val="Times New Roman"/>
      <family val="2"/>
      <charset val="204"/>
    </font>
    <font>
      <sz val="11"/>
      <color indexed="62"/>
      <name val="Times New Roman"/>
      <family val="2"/>
      <charset val="204"/>
    </font>
    <font>
      <b/>
      <sz val="11"/>
      <color indexed="63"/>
      <name val="Times New Roman"/>
      <family val="2"/>
      <charset val="204"/>
    </font>
    <font>
      <b/>
      <sz val="11"/>
      <color indexed="52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1"/>
      <color indexed="8"/>
      <name val="Times New Roman"/>
      <family val="2"/>
      <charset val="204"/>
    </font>
    <font>
      <b/>
      <sz val="11"/>
      <color indexed="9"/>
      <name val="Times New Roman"/>
      <family val="2"/>
      <charset val="204"/>
    </font>
    <font>
      <b/>
      <sz val="18"/>
      <color indexed="56"/>
      <name val="Arial"/>
      <family val="2"/>
      <charset val="204"/>
    </font>
    <font>
      <sz val="11"/>
      <color indexed="60"/>
      <name val="Times New Roman"/>
      <family val="2"/>
      <charset val="204"/>
    </font>
    <font>
      <sz val="11"/>
      <color indexed="20"/>
      <name val="Times New Roman"/>
      <family val="2"/>
      <charset val="204"/>
    </font>
    <font>
      <i/>
      <sz val="11"/>
      <color indexed="23"/>
      <name val="Times New Roman"/>
      <family val="2"/>
      <charset val="204"/>
    </font>
    <font>
      <sz val="11"/>
      <color indexed="52"/>
      <name val="Times New Roman"/>
      <family val="2"/>
      <charset val="204"/>
    </font>
    <font>
      <sz val="11"/>
      <color indexed="10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1"/>
      <color indexed="17"/>
      <name val="Times New Roman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3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164" fontId="19" fillId="0" borderId="0" applyFont="0" applyFill="0" applyBorder="0" applyAlignment="0" applyProtection="0"/>
    <xf numFmtId="0" fontId="20" fillId="4" borderId="0" applyNumberFormat="0" applyBorder="0" applyAlignment="0" applyProtection="0"/>
  </cellStyleXfs>
  <cellXfs count="199">
    <xf numFmtId="0" fontId="0" fillId="0" borderId="0" xfId="0"/>
    <xf numFmtId="0" fontId="21" fillId="0" borderId="10" xfId="0" applyFont="1" applyBorder="1" applyAlignment="1">
      <alignment horizontal="center" vertical="top" wrapText="1"/>
    </xf>
    <xf numFmtId="0" fontId="21" fillId="0" borderId="0" xfId="0" applyFont="1"/>
    <xf numFmtId="0" fontId="21" fillId="0" borderId="0" xfId="0" applyFont="1" applyAlignment="1">
      <alignment wrapText="1"/>
    </xf>
    <xf numFmtId="0" fontId="21" fillId="24" borderId="10" xfId="0" applyFont="1" applyFill="1" applyBorder="1" applyAlignment="1">
      <alignment horizontal="left" vertical="top" wrapText="1"/>
    </xf>
    <xf numFmtId="0" fontId="22" fillId="24" borderId="10" xfId="0" applyFont="1" applyFill="1" applyBorder="1" applyAlignment="1">
      <alignment horizontal="left" vertical="top" wrapText="1"/>
    </xf>
    <xf numFmtId="2" fontId="22" fillId="24" borderId="10" xfId="0" applyNumberFormat="1" applyFont="1" applyFill="1" applyBorder="1" applyAlignment="1">
      <alignment horizontal="left" vertical="top" wrapText="1"/>
    </xf>
    <xf numFmtId="1" fontId="22" fillId="24" borderId="10" xfId="0" applyNumberFormat="1" applyFont="1" applyFill="1" applyBorder="1" applyAlignment="1">
      <alignment horizontal="left" vertical="top" wrapText="1"/>
    </xf>
    <xf numFmtId="165" fontId="22" fillId="24" borderId="10" xfId="0" applyNumberFormat="1" applyFont="1" applyFill="1" applyBorder="1" applyAlignment="1">
      <alignment horizontal="left" vertical="top" wrapText="1"/>
    </xf>
    <xf numFmtId="0" fontId="0" fillId="24" borderId="0" xfId="0" applyFill="1"/>
    <xf numFmtId="165" fontId="22" fillId="24" borderId="12" xfId="0" applyNumberFormat="1" applyFont="1" applyFill="1" applyBorder="1" applyAlignment="1">
      <alignment horizontal="left" vertical="top" wrapText="1"/>
    </xf>
    <xf numFmtId="0" fontId="21" fillId="24" borderId="13" xfId="0" applyFont="1" applyFill="1" applyBorder="1" applyAlignment="1">
      <alignment horizontal="left" vertical="top" wrapText="1"/>
    </xf>
    <xf numFmtId="0" fontId="23" fillId="24" borderId="10" xfId="0" applyFont="1" applyFill="1" applyBorder="1" applyAlignment="1">
      <alignment horizontal="left" vertical="center" wrapText="1"/>
    </xf>
    <xf numFmtId="2" fontId="21" fillId="24" borderId="10" xfId="0" applyNumberFormat="1" applyFont="1" applyFill="1" applyBorder="1" applyAlignment="1">
      <alignment horizontal="left" vertical="top" wrapText="1"/>
    </xf>
    <xf numFmtId="1" fontId="21" fillId="24" borderId="10" xfId="0" applyNumberFormat="1" applyFont="1" applyFill="1" applyBorder="1" applyAlignment="1">
      <alignment horizontal="left" vertical="top" wrapText="1"/>
    </xf>
    <xf numFmtId="165" fontId="21" fillId="24" borderId="12" xfId="0" applyNumberFormat="1" applyFont="1" applyFill="1" applyBorder="1" applyAlignment="1">
      <alignment horizontal="left" vertical="top" wrapText="1"/>
    </xf>
    <xf numFmtId="0" fontId="23" fillId="24" borderId="10" xfId="0" applyFont="1" applyFill="1" applyBorder="1" applyAlignment="1">
      <alignment vertical="center" wrapText="1"/>
    </xf>
    <xf numFmtId="165" fontId="21" fillId="24" borderId="10" xfId="0" applyNumberFormat="1" applyFont="1" applyFill="1" applyBorder="1" applyAlignment="1">
      <alignment horizontal="left" vertical="top" wrapText="1"/>
    </xf>
    <xf numFmtId="14" fontId="21" fillId="24" borderId="10" xfId="0" applyNumberFormat="1" applyFont="1" applyFill="1" applyBorder="1" applyAlignment="1">
      <alignment horizontal="left" vertical="top" wrapText="1"/>
    </xf>
    <xf numFmtId="0" fontId="21" fillId="24" borderId="14" xfId="0" applyFont="1" applyFill="1" applyBorder="1" applyAlignment="1">
      <alignment horizontal="left" vertical="top" wrapText="1"/>
    </xf>
    <xf numFmtId="2" fontId="21" fillId="24" borderId="14" xfId="0" applyNumberFormat="1" applyFont="1" applyFill="1" applyBorder="1" applyAlignment="1">
      <alignment horizontal="left" vertical="top" wrapText="1"/>
    </xf>
    <xf numFmtId="1" fontId="21" fillId="24" borderId="14" xfId="0" applyNumberFormat="1" applyFont="1" applyFill="1" applyBorder="1" applyAlignment="1">
      <alignment horizontal="left" vertical="top" wrapText="1"/>
    </xf>
    <xf numFmtId="165" fontId="21" fillId="24" borderId="14" xfId="0" applyNumberFormat="1" applyFont="1" applyFill="1" applyBorder="1" applyAlignment="1">
      <alignment horizontal="left" vertical="top" wrapText="1"/>
    </xf>
    <xf numFmtId="49" fontId="26" fillId="24" borderId="10" xfId="0" applyNumberFormat="1" applyFont="1" applyFill="1" applyBorder="1" applyAlignment="1">
      <alignment horizontal="left" vertical="top" wrapText="1"/>
    </xf>
    <xf numFmtId="49" fontId="26" fillId="24" borderId="14" xfId="0" applyNumberFormat="1" applyFont="1" applyFill="1" applyBorder="1" applyAlignment="1">
      <alignment horizontal="left" vertical="top" wrapText="1"/>
    </xf>
    <xf numFmtId="2" fontId="22" fillId="24" borderId="14" xfId="0" applyNumberFormat="1" applyFont="1" applyFill="1" applyBorder="1" applyAlignment="1">
      <alignment horizontal="left" vertical="top" wrapText="1"/>
    </xf>
    <xf numFmtId="1" fontId="22" fillId="24" borderId="14" xfId="0" applyNumberFormat="1" applyFont="1" applyFill="1" applyBorder="1" applyAlignment="1">
      <alignment horizontal="left" vertical="top" wrapText="1"/>
    </xf>
    <xf numFmtId="165" fontId="22" fillId="24" borderId="14" xfId="0" applyNumberFormat="1" applyFont="1" applyFill="1" applyBorder="1" applyAlignment="1">
      <alignment horizontal="left" vertical="top" wrapText="1"/>
    </xf>
    <xf numFmtId="0" fontId="23" fillId="24" borderId="10" xfId="0" applyFont="1" applyFill="1" applyBorder="1" applyAlignment="1">
      <alignment horizontal="left" vertical="top" wrapText="1"/>
    </xf>
    <xf numFmtId="49" fontId="21" fillId="24" borderId="11" xfId="0" applyNumberFormat="1" applyFont="1" applyFill="1" applyBorder="1" applyAlignment="1">
      <alignment horizontal="left" vertical="top" wrapText="1"/>
    </xf>
    <xf numFmtId="49" fontId="21" fillId="24" borderId="10" xfId="0" applyNumberFormat="1" applyFont="1" applyFill="1" applyBorder="1" applyAlignment="1">
      <alignment horizontal="left" vertical="center" wrapText="1"/>
    </xf>
    <xf numFmtId="49" fontId="21" fillId="24" borderId="10" xfId="0" applyNumberFormat="1" applyFont="1" applyFill="1" applyBorder="1" applyAlignment="1">
      <alignment horizontal="left" vertical="top"/>
    </xf>
    <xf numFmtId="2" fontId="21" fillId="24" borderId="10" xfId="0" applyNumberFormat="1" applyFont="1" applyFill="1" applyBorder="1" applyAlignment="1">
      <alignment horizontal="left" vertical="top"/>
    </xf>
    <xf numFmtId="1" fontId="21" fillId="24" borderId="10" xfId="0" applyNumberFormat="1" applyFont="1" applyFill="1" applyBorder="1" applyAlignment="1">
      <alignment horizontal="left" vertical="top"/>
    </xf>
    <xf numFmtId="0" fontId="21" fillId="24" borderId="10" xfId="0" applyFont="1" applyFill="1" applyBorder="1" applyAlignment="1">
      <alignment horizontal="left" vertical="top"/>
    </xf>
    <xf numFmtId="165" fontId="21" fillId="24" borderId="10" xfId="0" applyNumberFormat="1" applyFont="1" applyFill="1" applyBorder="1" applyAlignment="1">
      <alignment horizontal="left" vertical="top"/>
    </xf>
    <xf numFmtId="0" fontId="21" fillId="24" borderId="10" xfId="0" applyFont="1" applyFill="1" applyBorder="1" applyAlignment="1">
      <alignment wrapText="1"/>
    </xf>
    <xf numFmtId="2" fontId="27" fillId="24" borderId="10" xfId="0" applyNumberFormat="1" applyFont="1" applyFill="1" applyBorder="1" applyAlignment="1">
      <alignment horizontal="left" vertical="top" wrapText="1"/>
    </xf>
    <xf numFmtId="49" fontId="21" fillId="24" borderId="10" xfId="0" applyNumberFormat="1" applyFont="1" applyFill="1" applyBorder="1" applyAlignment="1">
      <alignment horizontal="left" vertical="top" wrapText="1"/>
    </xf>
    <xf numFmtId="2" fontId="22" fillId="24" borderId="14" xfId="0" applyNumberFormat="1" applyFont="1" applyFill="1" applyBorder="1" applyAlignment="1">
      <alignment horizontal="left" vertical="top" wrapText="1"/>
    </xf>
    <xf numFmtId="1" fontId="27" fillId="24" borderId="10" xfId="0" applyNumberFormat="1" applyFont="1" applyFill="1" applyBorder="1" applyAlignment="1">
      <alignment horizontal="left" vertical="top" wrapText="1"/>
    </xf>
    <xf numFmtId="2" fontId="26" fillId="24" borderId="10" xfId="0" applyNumberFormat="1" applyFont="1" applyFill="1" applyBorder="1" applyAlignment="1">
      <alignment horizontal="left" vertical="top" wrapText="1"/>
    </xf>
    <xf numFmtId="2" fontId="22" fillId="24" borderId="10" xfId="0" applyNumberFormat="1" applyFont="1" applyFill="1" applyBorder="1" applyAlignment="1">
      <alignment horizontal="left" vertical="top"/>
    </xf>
    <xf numFmtId="1" fontId="22" fillId="24" borderId="10" xfId="0" applyNumberFormat="1" applyFont="1" applyFill="1" applyBorder="1" applyAlignment="1">
      <alignment horizontal="left" vertical="top"/>
    </xf>
    <xf numFmtId="0" fontId="28" fillId="24" borderId="10" xfId="0" applyFont="1" applyFill="1" applyBorder="1" applyAlignment="1">
      <alignment horizontal="left" vertical="center" wrapText="1"/>
    </xf>
    <xf numFmtId="0" fontId="29" fillId="24" borderId="10" xfId="0" applyFont="1" applyFill="1" applyBorder="1" applyAlignment="1">
      <alignment horizontal="left" vertical="top" wrapText="1"/>
    </xf>
    <xf numFmtId="0" fontId="29" fillId="24" borderId="14" xfId="0" applyFont="1" applyFill="1" applyBorder="1" applyAlignment="1">
      <alignment horizontal="left" vertical="top" wrapText="1"/>
    </xf>
    <xf numFmtId="0" fontId="28" fillId="24" borderId="10" xfId="0" applyFont="1" applyFill="1" applyBorder="1" applyAlignment="1">
      <alignment horizontal="left" vertical="top" wrapText="1"/>
    </xf>
    <xf numFmtId="0" fontId="21" fillId="24" borderId="14" xfId="0" applyFont="1" applyFill="1" applyBorder="1" applyAlignment="1">
      <alignment horizontal="left" vertical="top" wrapText="1"/>
    </xf>
    <xf numFmtId="2" fontId="21" fillId="24" borderId="14" xfId="0" applyNumberFormat="1" applyFont="1" applyFill="1" applyBorder="1" applyAlignment="1">
      <alignment horizontal="left" vertical="top" wrapText="1"/>
    </xf>
    <xf numFmtId="1" fontId="21" fillId="24" borderId="14" xfId="0" applyNumberFormat="1" applyFont="1" applyFill="1" applyBorder="1" applyAlignment="1">
      <alignment horizontal="left" vertical="top" wrapText="1"/>
    </xf>
    <xf numFmtId="2" fontId="21" fillId="24" borderId="14" xfId="0" applyNumberFormat="1" applyFont="1" applyFill="1" applyBorder="1" applyAlignment="1">
      <alignment horizontal="left" vertical="top" wrapText="1"/>
    </xf>
    <xf numFmtId="0" fontId="22" fillId="25" borderId="10" xfId="0" applyFont="1" applyFill="1" applyBorder="1" applyAlignment="1">
      <alignment horizontal="left" vertical="top" wrapText="1"/>
    </xf>
    <xf numFmtId="2" fontId="22" fillId="25" borderId="10" xfId="0" applyNumberFormat="1" applyFont="1" applyFill="1" applyBorder="1" applyAlignment="1">
      <alignment horizontal="left" vertical="top" wrapText="1"/>
    </xf>
    <xf numFmtId="1" fontId="22" fillId="25" borderId="10" xfId="0" applyNumberFormat="1" applyFont="1" applyFill="1" applyBorder="1" applyAlignment="1">
      <alignment horizontal="left" vertical="top" wrapText="1"/>
    </xf>
    <xf numFmtId="165" fontId="22" fillId="25" borderId="10" xfId="0" applyNumberFormat="1" applyFont="1" applyFill="1" applyBorder="1" applyAlignment="1">
      <alignment horizontal="left" vertical="top" wrapText="1"/>
    </xf>
    <xf numFmtId="0" fontId="21" fillId="25" borderId="10" xfId="0" applyFont="1" applyFill="1" applyBorder="1" applyAlignment="1">
      <alignment horizontal="left" vertical="top" wrapText="1"/>
    </xf>
    <xf numFmtId="165" fontId="21" fillId="25" borderId="10" xfId="0" applyNumberFormat="1" applyFont="1" applyFill="1" applyBorder="1" applyAlignment="1">
      <alignment horizontal="left" vertical="top" wrapText="1"/>
    </xf>
    <xf numFmtId="0" fontId="22" fillId="25" borderId="14" xfId="0" applyFont="1" applyFill="1" applyBorder="1" applyAlignment="1">
      <alignment horizontal="left" vertical="top" wrapText="1"/>
    </xf>
    <xf numFmtId="2" fontId="22" fillId="25" borderId="14" xfId="0" applyNumberFormat="1" applyFont="1" applyFill="1" applyBorder="1" applyAlignment="1">
      <alignment horizontal="left" vertical="top" wrapText="1"/>
    </xf>
    <xf numFmtId="1" fontId="26" fillId="25" borderId="10" xfId="0" applyNumberFormat="1" applyFont="1" applyFill="1" applyBorder="1" applyAlignment="1">
      <alignment horizontal="left" vertical="top" wrapText="1"/>
    </xf>
    <xf numFmtId="0" fontId="27" fillId="25" borderId="10" xfId="0" applyFont="1" applyFill="1" applyBorder="1" applyAlignment="1">
      <alignment horizontal="left" vertical="top" wrapText="1"/>
    </xf>
    <xf numFmtId="0" fontId="24" fillId="26" borderId="10" xfId="0" applyFont="1" applyFill="1" applyBorder="1" applyAlignment="1">
      <alignment horizontal="left" vertical="top"/>
    </xf>
    <xf numFmtId="165" fontId="22" fillId="26" borderId="10" xfId="0" applyNumberFormat="1" applyFont="1" applyFill="1" applyBorder="1" applyAlignment="1">
      <alignment horizontal="left" vertical="top"/>
    </xf>
    <xf numFmtId="0" fontId="21" fillId="26" borderId="10" xfId="0" applyFont="1" applyFill="1" applyBorder="1" applyAlignment="1">
      <alignment horizontal="left" vertical="top"/>
    </xf>
    <xf numFmtId="49" fontId="21" fillId="0" borderId="10" xfId="0" applyNumberFormat="1" applyFont="1" applyFill="1" applyBorder="1" applyAlignment="1">
      <alignment horizontal="left" vertical="center" wrapText="1"/>
    </xf>
    <xf numFmtId="49" fontId="21" fillId="27" borderId="10" xfId="0" applyNumberFormat="1" applyFont="1" applyFill="1" applyBorder="1" applyAlignment="1">
      <alignment horizontal="left" vertical="center" wrapText="1"/>
    </xf>
    <xf numFmtId="0" fontId="23" fillId="0" borderId="10" xfId="0" applyFont="1" applyFill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165" fontId="21" fillId="24" borderId="10" xfId="0" applyNumberFormat="1" applyFont="1" applyFill="1" applyBorder="1" applyAlignment="1">
      <alignment horizontal="center" vertical="top" wrapText="1"/>
    </xf>
    <xf numFmtId="0" fontId="21" fillId="24" borderId="10" xfId="0" applyFont="1" applyFill="1" applyBorder="1" applyAlignment="1">
      <alignment horizontal="center" vertical="top" wrapText="1"/>
    </xf>
    <xf numFmtId="0" fontId="21" fillId="24" borderId="10" xfId="0" applyFont="1" applyFill="1" applyBorder="1" applyAlignment="1">
      <alignment horizontal="center" vertical="top"/>
    </xf>
    <xf numFmtId="165" fontId="21" fillId="24" borderId="10" xfId="0" applyNumberFormat="1" applyFont="1" applyFill="1" applyBorder="1" applyAlignment="1">
      <alignment horizontal="center" vertical="top"/>
    </xf>
    <xf numFmtId="0" fontId="21" fillId="0" borderId="10" xfId="0" applyFont="1" applyFill="1" applyBorder="1" applyAlignment="1">
      <alignment horizontal="center" vertical="top" wrapText="1"/>
    </xf>
    <xf numFmtId="0" fontId="21" fillId="25" borderId="10" xfId="0" applyFont="1" applyFill="1" applyBorder="1" applyAlignment="1">
      <alignment horizontal="center" vertical="top" wrapText="1"/>
    </xf>
    <xf numFmtId="165" fontId="21" fillId="25" borderId="10" xfId="0" applyNumberFormat="1" applyFont="1" applyFill="1" applyBorder="1" applyAlignment="1">
      <alignment horizontal="center" vertical="top" wrapText="1"/>
    </xf>
    <xf numFmtId="0" fontId="21" fillId="24" borderId="13" xfId="0" applyFont="1" applyFill="1" applyBorder="1" applyAlignment="1">
      <alignment horizontal="center" vertical="top" wrapText="1"/>
    </xf>
    <xf numFmtId="0" fontId="21" fillId="25" borderId="10" xfId="0" applyFont="1" applyFill="1" applyBorder="1" applyAlignment="1">
      <alignment horizontal="center" wrapText="1"/>
    </xf>
    <xf numFmtId="165" fontId="21" fillId="25" borderId="10" xfId="0" applyNumberFormat="1" applyFont="1" applyFill="1" applyBorder="1" applyAlignment="1">
      <alignment horizontal="center"/>
    </xf>
    <xf numFmtId="0" fontId="21" fillId="24" borderId="10" xfId="0" applyFont="1" applyFill="1" applyBorder="1" applyAlignment="1">
      <alignment horizontal="center" wrapText="1"/>
    </xf>
    <xf numFmtId="165" fontId="21" fillId="24" borderId="10" xfId="0" applyNumberFormat="1" applyFont="1" applyFill="1" applyBorder="1" applyAlignment="1">
      <alignment horizontal="center"/>
    </xf>
    <xf numFmtId="9" fontId="21" fillId="24" borderId="10" xfId="0" applyNumberFormat="1" applyFont="1" applyFill="1" applyBorder="1" applyAlignment="1">
      <alignment horizontal="center" vertical="top" wrapText="1"/>
    </xf>
    <xf numFmtId="0" fontId="21" fillId="24" borderId="10" xfId="0" applyNumberFormat="1" applyFont="1" applyFill="1" applyBorder="1" applyAlignment="1">
      <alignment horizontal="center" vertical="top" wrapText="1"/>
    </xf>
    <xf numFmtId="0" fontId="26" fillId="24" borderId="10" xfId="0" applyFont="1" applyFill="1" applyBorder="1" applyAlignment="1">
      <alignment horizontal="center" vertical="top" wrapText="1"/>
    </xf>
    <xf numFmtId="165" fontId="26" fillId="24" borderId="10" xfId="0" applyNumberFormat="1" applyFont="1" applyFill="1" applyBorder="1" applyAlignment="1">
      <alignment horizontal="center" vertical="top" wrapText="1"/>
    </xf>
    <xf numFmtId="0" fontId="26" fillId="25" borderId="10" xfId="0" applyFont="1" applyFill="1" applyBorder="1" applyAlignment="1">
      <alignment horizontal="center" vertical="top" wrapText="1"/>
    </xf>
    <xf numFmtId="165" fontId="26" fillId="25" borderId="10" xfId="0" applyNumberFormat="1" applyFont="1" applyFill="1" applyBorder="1" applyAlignment="1">
      <alignment horizontal="center" vertical="top" wrapText="1"/>
    </xf>
    <xf numFmtId="49" fontId="21" fillId="0" borderId="10" xfId="0" applyNumberFormat="1" applyFont="1" applyFill="1" applyBorder="1" applyAlignment="1">
      <alignment horizontal="center" vertical="center" wrapText="1"/>
    </xf>
    <xf numFmtId="49" fontId="21" fillId="27" borderId="10" xfId="0" applyNumberFormat="1" applyFont="1" applyFill="1" applyBorder="1" applyAlignment="1">
      <alignment horizontal="left" vertical="top" wrapText="1"/>
    </xf>
    <xf numFmtId="2" fontId="21" fillId="27" borderId="10" xfId="0" applyNumberFormat="1" applyFont="1" applyFill="1" applyBorder="1" applyAlignment="1">
      <alignment horizontal="left" vertical="top" wrapText="1"/>
    </xf>
    <xf numFmtId="0" fontId="21" fillId="0" borderId="14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center" vertical="top" wrapText="1"/>
    </xf>
    <xf numFmtId="0" fontId="23" fillId="24" borderId="14" xfId="0" applyFont="1" applyFill="1" applyBorder="1" applyAlignment="1">
      <alignment horizontal="left" vertical="center" wrapText="1"/>
    </xf>
    <xf numFmtId="0" fontId="21" fillId="24" borderId="14" xfId="0" applyFont="1" applyFill="1" applyBorder="1" applyAlignment="1">
      <alignment horizontal="center" vertical="top" wrapText="1"/>
    </xf>
    <xf numFmtId="2" fontId="22" fillId="25" borderId="14" xfId="0" applyNumberFormat="1" applyFont="1" applyFill="1" applyBorder="1" applyAlignment="1">
      <alignment horizontal="left" vertical="top" wrapText="1"/>
    </xf>
    <xf numFmtId="1" fontId="21" fillId="24" borderId="14" xfId="0" applyNumberFormat="1" applyFont="1" applyFill="1" applyBorder="1" applyAlignment="1">
      <alignment horizontal="left" vertical="top" wrapText="1"/>
    </xf>
    <xf numFmtId="0" fontId="22" fillId="0" borderId="10" xfId="0" applyFont="1" applyFill="1" applyBorder="1" applyAlignment="1">
      <alignment horizontal="left" vertical="top" wrapText="1"/>
    </xf>
    <xf numFmtId="0" fontId="21" fillId="24" borderId="10" xfId="0" applyFont="1" applyFill="1" applyBorder="1" applyAlignment="1">
      <alignment vertical="top" wrapText="1"/>
    </xf>
    <xf numFmtId="0" fontId="21" fillId="0" borderId="10" xfId="0" applyNumberFormat="1" applyFont="1" applyFill="1" applyBorder="1" applyAlignment="1">
      <alignment vertical="center" wrapText="1"/>
    </xf>
    <xf numFmtId="49" fontId="21" fillId="0" borderId="10" xfId="0" applyNumberFormat="1" applyFont="1" applyFill="1" applyBorder="1" applyAlignment="1">
      <alignment vertical="center" wrapText="1"/>
    </xf>
    <xf numFmtId="49" fontId="21" fillId="0" borderId="10" xfId="0" applyNumberFormat="1" applyFont="1" applyBorder="1" applyAlignment="1">
      <alignment vertical="center" wrapText="1"/>
    </xf>
    <xf numFmtId="0" fontId="21" fillId="0" borderId="10" xfId="0" applyFont="1" applyBorder="1" applyAlignment="1">
      <alignment vertical="top" wrapText="1"/>
    </xf>
    <xf numFmtId="0" fontId="21" fillId="27" borderId="10" xfId="0" applyNumberFormat="1" applyFont="1" applyFill="1" applyBorder="1" applyAlignment="1">
      <alignment horizontal="left" vertical="center" wrapText="1"/>
    </xf>
    <xf numFmtId="0" fontId="21" fillId="0" borderId="0" xfId="0" applyFont="1" applyAlignment="1">
      <alignment vertical="justify"/>
    </xf>
    <xf numFmtId="0" fontId="21" fillId="0" borderId="10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 shrinkToFit="1"/>
    </xf>
    <xf numFmtId="0" fontId="21" fillId="24" borderId="14" xfId="0" applyFont="1" applyFill="1" applyBorder="1" applyAlignment="1">
      <alignment horizontal="left" vertical="top" wrapText="1"/>
    </xf>
    <xf numFmtId="2" fontId="21" fillId="24" borderId="14" xfId="0" applyNumberFormat="1" applyFont="1" applyFill="1" applyBorder="1" applyAlignment="1">
      <alignment horizontal="left" vertical="top" wrapText="1"/>
    </xf>
    <xf numFmtId="0" fontId="21" fillId="24" borderId="14" xfId="0" applyNumberFormat="1" applyFont="1" applyFill="1" applyBorder="1" applyAlignment="1">
      <alignment horizontal="left" vertical="top" wrapText="1"/>
    </xf>
    <xf numFmtId="0" fontId="21" fillId="0" borderId="10" xfId="0" applyFont="1" applyFill="1" applyBorder="1" applyAlignment="1">
      <alignment horizontal="left" vertical="top" wrapText="1"/>
    </xf>
    <xf numFmtId="0" fontId="29" fillId="0" borderId="10" xfId="0" applyFont="1" applyFill="1" applyBorder="1" applyAlignment="1">
      <alignment horizontal="left" vertical="top" wrapText="1"/>
    </xf>
    <xf numFmtId="2" fontId="21" fillId="0" borderId="10" xfId="0" applyNumberFormat="1" applyFont="1" applyFill="1" applyBorder="1" applyAlignment="1">
      <alignment horizontal="left" vertical="top" wrapText="1"/>
    </xf>
    <xf numFmtId="0" fontId="21" fillId="24" borderId="10" xfId="0" applyNumberFormat="1" applyFont="1" applyFill="1" applyBorder="1" applyAlignment="1">
      <alignment horizontal="left" vertical="top" wrapText="1"/>
    </xf>
    <xf numFmtId="0" fontId="22" fillId="24" borderId="10" xfId="0" applyNumberFormat="1" applyFont="1" applyFill="1" applyBorder="1" applyAlignment="1">
      <alignment horizontal="left" vertical="top" wrapText="1"/>
    </xf>
    <xf numFmtId="0" fontId="21" fillId="0" borderId="14" xfId="0" applyFont="1" applyFill="1" applyBorder="1" applyAlignment="1">
      <alignment horizontal="left" vertical="top" wrapText="1"/>
    </xf>
    <xf numFmtId="0" fontId="29" fillId="0" borderId="14" xfId="0" applyFont="1" applyFill="1" applyBorder="1" applyAlignment="1">
      <alignment horizontal="left" vertical="top" wrapText="1"/>
    </xf>
    <xf numFmtId="0" fontId="23" fillId="0" borderId="10" xfId="0" applyFont="1" applyFill="1" applyBorder="1" applyAlignment="1">
      <alignment horizontal="left" vertical="center" wrapText="1"/>
    </xf>
    <xf numFmtId="2" fontId="21" fillId="24" borderId="14" xfId="0" applyNumberFormat="1" applyFont="1" applyFill="1" applyBorder="1" applyAlignment="1">
      <alignment horizontal="left" vertical="top" wrapText="1"/>
    </xf>
    <xf numFmtId="165" fontId="21" fillId="26" borderId="10" xfId="0" applyNumberFormat="1" applyFont="1" applyFill="1" applyBorder="1" applyAlignment="1">
      <alignment horizontal="left" vertical="top"/>
    </xf>
    <xf numFmtId="0" fontId="23" fillId="0" borderId="10" xfId="0" applyFont="1" applyBorder="1" applyAlignment="1">
      <alignment vertical="center" wrapText="1"/>
    </xf>
    <xf numFmtId="0" fontId="21" fillId="27" borderId="10" xfId="0" applyNumberFormat="1" applyFont="1" applyFill="1" applyBorder="1" applyAlignment="1">
      <alignment horizontal="left" vertical="top" wrapText="1"/>
    </xf>
    <xf numFmtId="49" fontId="21" fillId="0" borderId="10" xfId="0" applyNumberFormat="1" applyFont="1" applyFill="1" applyBorder="1" applyAlignment="1">
      <alignment horizontal="center" vertical="top" wrapText="1"/>
    </xf>
    <xf numFmtId="2" fontId="22" fillId="28" borderId="10" xfId="0" applyNumberFormat="1" applyFont="1" applyFill="1" applyBorder="1" applyAlignment="1">
      <alignment horizontal="left" vertical="top" wrapText="1"/>
    </xf>
    <xf numFmtId="165" fontId="22" fillId="28" borderId="12" xfId="0" applyNumberFormat="1" applyFont="1" applyFill="1" applyBorder="1" applyAlignment="1">
      <alignment horizontal="left" vertical="top" wrapText="1"/>
    </xf>
    <xf numFmtId="1" fontId="22" fillId="29" borderId="14" xfId="0" applyNumberFormat="1" applyFont="1" applyFill="1" applyBorder="1" applyAlignment="1">
      <alignment horizontal="left" vertical="top" wrapText="1"/>
    </xf>
    <xf numFmtId="165" fontId="21" fillId="29" borderId="10" xfId="0" applyNumberFormat="1" applyFont="1" applyFill="1" applyBorder="1" applyAlignment="1">
      <alignment horizontal="left" vertical="top" wrapText="1"/>
    </xf>
    <xf numFmtId="165" fontId="22" fillId="29" borderId="10" xfId="0" applyNumberFormat="1" applyFont="1" applyFill="1" applyBorder="1" applyAlignment="1">
      <alignment horizontal="left" vertical="top" wrapText="1"/>
    </xf>
    <xf numFmtId="0" fontId="0" fillId="0" borderId="11" xfId="0" applyBorder="1" applyAlignment="1">
      <alignment horizontal="left" vertical="center" wrapText="1"/>
    </xf>
    <xf numFmtId="2" fontId="21" fillId="24" borderId="11" xfId="0" applyNumberFormat="1" applyFont="1" applyFill="1" applyBorder="1" applyAlignment="1">
      <alignment horizontal="left" vertical="top" wrapText="1"/>
    </xf>
    <xf numFmtId="1" fontId="21" fillId="24" borderId="14" xfId="0" applyNumberFormat="1" applyFont="1" applyFill="1" applyBorder="1" applyAlignment="1">
      <alignment horizontal="left" vertical="top" wrapText="1"/>
    </xf>
    <xf numFmtId="165" fontId="21" fillId="24" borderId="14" xfId="0" applyNumberFormat="1" applyFont="1" applyFill="1" applyBorder="1" applyAlignment="1">
      <alignment horizontal="left" vertical="top" wrapText="1"/>
    </xf>
    <xf numFmtId="14" fontId="0" fillId="0" borderId="11" xfId="0" applyNumberFormat="1" applyBorder="1" applyAlignment="1">
      <alignment horizontal="left" vertical="top" wrapText="1"/>
    </xf>
    <xf numFmtId="0" fontId="21" fillId="0" borderId="11" xfId="0" applyFont="1" applyBorder="1" applyAlignment="1">
      <alignment horizontal="left" vertical="center" wrapText="1"/>
    </xf>
    <xf numFmtId="2" fontId="22" fillId="25" borderId="14" xfId="0" applyNumberFormat="1" applyFont="1" applyFill="1" applyBorder="1" applyAlignment="1">
      <alignment horizontal="left" vertical="top" wrapText="1"/>
    </xf>
    <xf numFmtId="0" fontId="21" fillId="24" borderId="14" xfId="0" applyFont="1" applyFill="1" applyBorder="1" applyAlignment="1">
      <alignment horizontal="left" vertical="top" wrapText="1"/>
    </xf>
    <xf numFmtId="0" fontId="22" fillId="0" borderId="10" xfId="0" applyFont="1" applyBorder="1" applyAlignment="1">
      <alignment horizontal="left" vertical="top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vertical="top"/>
    </xf>
    <xf numFmtId="0" fontId="21" fillId="0" borderId="10" xfId="0" applyFont="1" applyBorder="1"/>
    <xf numFmtId="0" fontId="29" fillId="0" borderId="10" xfId="0" applyFont="1" applyBorder="1" applyAlignment="1">
      <alignment wrapText="1"/>
    </xf>
    <xf numFmtId="0" fontId="29" fillId="0" borderId="10" xfId="0" applyFont="1" applyBorder="1"/>
    <xf numFmtId="0" fontId="21" fillId="0" borderId="10" xfId="0" applyFont="1" applyBorder="1" applyAlignment="1">
      <alignment wrapText="1"/>
    </xf>
    <xf numFmtId="14" fontId="21" fillId="0" borderId="10" xfId="0" applyNumberFormat="1" applyFont="1" applyBorder="1"/>
    <xf numFmtId="2" fontId="22" fillId="0" borderId="10" xfId="0" applyNumberFormat="1" applyFont="1" applyBorder="1" applyAlignment="1">
      <alignment horizontal="left" vertical="top"/>
    </xf>
    <xf numFmtId="165" fontId="22" fillId="0" borderId="10" xfId="0" applyNumberFormat="1" applyFont="1" applyBorder="1" applyAlignment="1">
      <alignment horizontal="left" vertical="top"/>
    </xf>
    <xf numFmtId="2" fontId="29" fillId="0" borderId="10" xfId="0" applyNumberFormat="1" applyFont="1" applyBorder="1" applyAlignment="1">
      <alignment horizontal="left" vertical="top"/>
    </xf>
    <xf numFmtId="0" fontId="29" fillId="0" borderId="10" xfId="0" applyFont="1" applyBorder="1" applyAlignment="1">
      <alignment horizontal="left" vertical="top"/>
    </xf>
    <xf numFmtId="165" fontId="21" fillId="0" borderId="10" xfId="0" applyNumberFormat="1" applyFont="1" applyBorder="1" applyAlignment="1">
      <alignment horizontal="left" vertical="top"/>
    </xf>
    <xf numFmtId="2" fontId="21" fillId="0" borderId="10" xfId="0" applyNumberFormat="1" applyFont="1" applyBorder="1" applyAlignment="1">
      <alignment horizontal="left" vertical="top"/>
    </xf>
    <xf numFmtId="0" fontId="21" fillId="0" borderId="10" xfId="0" applyFont="1" applyBorder="1" applyAlignment="1">
      <alignment horizontal="left" vertical="top"/>
    </xf>
    <xf numFmtId="0" fontId="21" fillId="0" borderId="10" xfId="0" applyNumberFormat="1" applyFont="1" applyBorder="1" applyAlignment="1">
      <alignment vertical="top" wrapText="1"/>
    </xf>
    <xf numFmtId="0" fontId="21" fillId="0" borderId="10" xfId="0" applyFont="1" applyBorder="1" applyAlignment="1">
      <alignment horizontal="justify" vertical="top" wrapText="1"/>
    </xf>
    <xf numFmtId="165" fontId="22" fillId="24" borderId="14" xfId="0" applyNumberFormat="1" applyFont="1" applyFill="1" applyBorder="1" applyAlignment="1">
      <alignment horizontal="left" vertical="top" wrapText="1"/>
    </xf>
    <xf numFmtId="165" fontId="22" fillId="24" borderId="15" xfId="0" applyNumberFormat="1" applyFont="1" applyFill="1" applyBorder="1" applyAlignment="1">
      <alignment horizontal="left" vertical="top" wrapText="1"/>
    </xf>
    <xf numFmtId="2" fontId="22" fillId="25" borderId="14" xfId="0" applyNumberFormat="1" applyFont="1" applyFill="1" applyBorder="1" applyAlignment="1">
      <alignment horizontal="left" vertical="top" wrapText="1"/>
    </xf>
    <xf numFmtId="2" fontId="22" fillId="25" borderId="11" xfId="0" applyNumberFormat="1" applyFont="1" applyFill="1" applyBorder="1" applyAlignment="1">
      <alignment horizontal="left" vertical="top" wrapText="1"/>
    </xf>
    <xf numFmtId="0" fontId="21" fillId="24" borderId="14" xfId="0" applyFont="1" applyFill="1" applyBorder="1" applyAlignment="1">
      <alignment horizontal="left" vertical="top" wrapText="1"/>
    </xf>
    <xf numFmtId="0" fontId="21" fillId="24" borderId="11" xfId="0" applyFont="1" applyFill="1" applyBorder="1" applyAlignment="1">
      <alignment horizontal="left" vertical="top" wrapText="1"/>
    </xf>
    <xf numFmtId="0" fontId="22" fillId="25" borderId="14" xfId="0" applyFont="1" applyFill="1" applyBorder="1" applyAlignment="1">
      <alignment horizontal="left" vertical="top" wrapText="1"/>
    </xf>
    <xf numFmtId="0" fontId="22" fillId="25" borderId="11" xfId="0" applyFont="1" applyFill="1" applyBorder="1" applyAlignment="1">
      <alignment horizontal="left" vertical="top" wrapText="1"/>
    </xf>
    <xf numFmtId="2" fontId="21" fillId="24" borderId="14" xfId="0" applyNumberFormat="1" applyFont="1" applyFill="1" applyBorder="1" applyAlignment="1">
      <alignment horizontal="left" vertical="top" wrapText="1"/>
    </xf>
    <xf numFmtId="2" fontId="21" fillId="24" borderId="15" xfId="0" applyNumberFormat="1" applyFont="1" applyFill="1" applyBorder="1" applyAlignment="1">
      <alignment horizontal="left" vertical="top" wrapText="1"/>
    </xf>
    <xf numFmtId="0" fontId="21" fillId="24" borderId="15" xfId="0" applyFont="1" applyFill="1" applyBorder="1" applyAlignment="1">
      <alignment horizontal="left" vertical="top" wrapText="1"/>
    </xf>
    <xf numFmtId="165" fontId="22" fillId="25" borderId="14" xfId="0" applyNumberFormat="1" applyFont="1" applyFill="1" applyBorder="1" applyAlignment="1">
      <alignment horizontal="left" vertical="top" wrapText="1"/>
    </xf>
    <xf numFmtId="165" fontId="22" fillId="25" borderId="15" xfId="0" applyNumberFormat="1" applyFont="1" applyFill="1" applyBorder="1" applyAlignment="1">
      <alignment horizontal="left" vertical="top" wrapText="1"/>
    </xf>
    <xf numFmtId="2" fontId="22" fillId="25" borderId="15" xfId="0" applyNumberFormat="1" applyFont="1" applyFill="1" applyBorder="1" applyAlignment="1">
      <alignment horizontal="left" vertical="top" wrapText="1"/>
    </xf>
    <xf numFmtId="0" fontId="22" fillId="25" borderId="15" xfId="0" applyFont="1" applyFill="1" applyBorder="1" applyAlignment="1">
      <alignment horizontal="left" vertical="top" wrapText="1"/>
    </xf>
    <xf numFmtId="1" fontId="22" fillId="25" borderId="14" xfId="0" applyNumberFormat="1" applyFont="1" applyFill="1" applyBorder="1" applyAlignment="1">
      <alignment horizontal="left" vertical="top" wrapText="1"/>
    </xf>
    <xf numFmtId="1" fontId="22" fillId="25" borderId="15" xfId="0" applyNumberFormat="1" applyFont="1" applyFill="1" applyBorder="1" applyAlignment="1">
      <alignment horizontal="left" vertical="top" wrapText="1"/>
    </xf>
    <xf numFmtId="0" fontId="22" fillId="25" borderId="14" xfId="0" applyFont="1" applyFill="1" applyBorder="1" applyAlignment="1">
      <alignment horizontal="left" vertical="center" wrapText="1"/>
    </xf>
    <xf numFmtId="0" fontId="22" fillId="25" borderId="15" xfId="0" applyFont="1" applyFill="1" applyBorder="1" applyAlignment="1">
      <alignment horizontal="left" vertical="center" wrapText="1"/>
    </xf>
    <xf numFmtId="2" fontId="22" fillId="24" borderId="14" xfId="0" applyNumberFormat="1" applyFont="1" applyFill="1" applyBorder="1" applyAlignment="1">
      <alignment horizontal="left" vertical="top" wrapText="1"/>
    </xf>
    <xf numFmtId="2" fontId="22" fillId="24" borderId="15" xfId="0" applyNumberFormat="1" applyFont="1" applyFill="1" applyBorder="1" applyAlignment="1">
      <alignment horizontal="left" vertical="top" wrapText="1"/>
    </xf>
    <xf numFmtId="0" fontId="25" fillId="0" borderId="0" xfId="0" applyFont="1" applyAlignment="1">
      <alignment horizontal="center"/>
    </xf>
    <xf numFmtId="0" fontId="21" fillId="0" borderId="10" xfId="0" applyFont="1" applyBorder="1" applyAlignment="1">
      <alignment horizontal="center" vertical="top" wrapText="1"/>
    </xf>
    <xf numFmtId="0" fontId="21" fillId="0" borderId="16" xfId="0" applyFont="1" applyBorder="1" applyAlignment="1">
      <alignment horizontal="center" vertical="top" wrapText="1"/>
    </xf>
    <xf numFmtId="0" fontId="21" fillId="0" borderId="17" xfId="0" applyFont="1" applyBorder="1" applyAlignment="1">
      <alignment horizontal="center" vertical="top" wrapText="1"/>
    </xf>
    <xf numFmtId="0" fontId="21" fillId="0" borderId="18" xfId="0" applyFont="1" applyBorder="1" applyAlignment="1">
      <alignment horizontal="center" vertical="top" wrapText="1"/>
    </xf>
    <xf numFmtId="0" fontId="21" fillId="0" borderId="19" xfId="0" applyFont="1" applyBorder="1" applyAlignment="1">
      <alignment horizontal="center" vertical="top" wrapText="1"/>
    </xf>
    <xf numFmtId="0" fontId="21" fillId="0" borderId="12" xfId="0" applyFont="1" applyFill="1" applyBorder="1" applyAlignment="1">
      <alignment horizontal="left" vertical="center" wrapText="1"/>
    </xf>
    <xf numFmtId="0" fontId="0" fillId="0" borderId="20" xfId="0" applyBorder="1" applyAlignment="1"/>
    <xf numFmtId="0" fontId="0" fillId="0" borderId="13" xfId="0" applyBorder="1" applyAlignment="1"/>
    <xf numFmtId="0" fontId="23" fillId="24" borderId="14" xfId="0" applyFont="1" applyFill="1" applyBorder="1" applyAlignment="1">
      <alignment horizontal="left" vertical="top" wrapText="1"/>
    </xf>
    <xf numFmtId="0" fontId="0" fillId="0" borderId="11" xfId="0" applyFont="1" applyBorder="1" applyAlignment="1">
      <alignment horizontal="left" vertical="top" wrapText="1"/>
    </xf>
    <xf numFmtId="0" fontId="21" fillId="24" borderId="14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165" fontId="21" fillId="24" borderId="14" xfId="0" applyNumberFormat="1" applyFont="1" applyFill="1" applyBorder="1" applyAlignment="1">
      <alignment horizontal="center" vertical="top" wrapText="1"/>
    </xf>
    <xf numFmtId="14" fontId="21" fillId="24" borderId="14" xfId="0" applyNumberFormat="1" applyFont="1" applyFill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23" fillId="24" borderId="14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2" fontId="21" fillId="24" borderId="11" xfId="0" applyNumberFormat="1" applyFont="1" applyFill="1" applyBorder="1" applyAlignment="1">
      <alignment horizontal="left" vertical="top" wrapText="1"/>
    </xf>
    <xf numFmtId="1" fontId="21" fillId="24" borderId="14" xfId="0" applyNumberFormat="1" applyFont="1" applyFill="1" applyBorder="1" applyAlignment="1">
      <alignment horizontal="left" vertical="top" wrapText="1"/>
    </xf>
    <xf numFmtId="165" fontId="21" fillId="24" borderId="14" xfId="0" applyNumberFormat="1" applyFont="1" applyFill="1" applyBorder="1" applyAlignment="1">
      <alignment horizontal="left" vertical="top" wrapText="1"/>
    </xf>
    <xf numFmtId="1" fontId="21" fillId="24" borderId="11" xfId="0" applyNumberFormat="1" applyFont="1" applyFill="1" applyBorder="1" applyAlignment="1">
      <alignment horizontal="left" vertical="top" wrapText="1"/>
    </xf>
    <xf numFmtId="165" fontId="22" fillId="24" borderId="11" xfId="0" applyNumberFormat="1" applyFont="1" applyFill="1" applyBorder="1" applyAlignment="1">
      <alignment horizontal="left" vertical="top" wrapTex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Финансовый 2" xfId="42"/>
    <cellStyle name="Хороший" xfId="43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S115"/>
  <sheetViews>
    <sheetView tabSelected="1" zoomScale="80" zoomScaleNormal="80" workbookViewId="0">
      <pane ySplit="7" topLeftCell="A8" activePane="bottomLeft" state="frozen"/>
      <selection pane="bottomLeft" activeCell="P108" sqref="P108"/>
    </sheetView>
  </sheetViews>
  <sheetFormatPr defaultRowHeight="12.75"/>
  <cols>
    <col min="1" max="1" width="9" customWidth="1"/>
    <col min="2" max="2" width="38.85546875" customWidth="1"/>
    <col min="3" max="3" width="12.5703125" customWidth="1"/>
    <col min="4" max="4" width="10.140625" customWidth="1"/>
    <col min="5" max="5" width="11.7109375" customWidth="1"/>
    <col min="6" max="6" width="9.42578125" bestFit="1" customWidth="1"/>
    <col min="7" max="7" width="9.5703125" bestFit="1" customWidth="1"/>
    <col min="8" max="8" width="11.5703125" customWidth="1"/>
    <col min="9" max="9" width="11.42578125" customWidth="1"/>
    <col min="10" max="10" width="12" customWidth="1"/>
    <col min="11" max="11" width="10.85546875" customWidth="1"/>
    <col min="12" max="12" width="10.140625" bestFit="1" customWidth="1"/>
    <col min="13" max="13" width="9.42578125" bestFit="1" customWidth="1"/>
    <col min="14" max="14" width="7.140625" customWidth="1"/>
    <col min="15" max="15" width="10.140625" customWidth="1"/>
    <col min="16" max="16" width="49" customWidth="1"/>
    <col min="17" max="17" width="14.42578125" customWidth="1"/>
    <col min="18" max="19" width="13.7109375" customWidth="1"/>
  </cols>
  <sheetData>
    <row r="2" spans="1:19" ht="18.75" customHeight="1">
      <c r="A2" s="174" t="s">
        <v>262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</row>
    <row r="4" spans="1:19" ht="12.75" customHeight="1">
      <c r="A4" s="175" t="s">
        <v>0</v>
      </c>
      <c r="B4" s="175" t="s">
        <v>1</v>
      </c>
      <c r="C4" s="175" t="s">
        <v>2</v>
      </c>
      <c r="D4" s="175" t="s">
        <v>3</v>
      </c>
      <c r="E4" s="175"/>
      <c r="F4" s="175"/>
      <c r="G4" s="175"/>
      <c r="H4" s="175"/>
      <c r="I4" s="175"/>
      <c r="J4" s="175"/>
      <c r="K4" s="175"/>
      <c r="L4" s="175"/>
      <c r="M4" s="175"/>
      <c r="N4" s="176" t="s">
        <v>14</v>
      </c>
      <c r="O4" s="177"/>
      <c r="P4" s="175" t="s">
        <v>15</v>
      </c>
      <c r="Q4" s="175" t="s">
        <v>16</v>
      </c>
      <c r="R4" s="175" t="s">
        <v>17</v>
      </c>
      <c r="S4" s="175" t="s">
        <v>18</v>
      </c>
    </row>
    <row r="5" spans="1:19">
      <c r="A5" s="175"/>
      <c r="B5" s="175"/>
      <c r="C5" s="175"/>
      <c r="D5" s="175" t="s">
        <v>4</v>
      </c>
      <c r="E5" s="175"/>
      <c r="F5" s="175" t="s">
        <v>7</v>
      </c>
      <c r="G5" s="175"/>
      <c r="H5" s="175"/>
      <c r="I5" s="175"/>
      <c r="J5" s="175"/>
      <c r="K5" s="175"/>
      <c r="L5" s="175"/>
      <c r="M5" s="175"/>
      <c r="N5" s="178"/>
      <c r="O5" s="179"/>
      <c r="P5" s="175"/>
      <c r="Q5" s="175"/>
      <c r="R5" s="175"/>
      <c r="S5" s="175"/>
    </row>
    <row r="6" spans="1:19" ht="31.5" customHeight="1">
      <c r="A6" s="175"/>
      <c r="B6" s="175"/>
      <c r="C6" s="175"/>
      <c r="D6" s="175"/>
      <c r="E6" s="175"/>
      <c r="F6" s="175" t="s">
        <v>8</v>
      </c>
      <c r="G6" s="175"/>
      <c r="H6" s="175" t="s">
        <v>9</v>
      </c>
      <c r="I6" s="175"/>
      <c r="J6" s="175" t="s">
        <v>11</v>
      </c>
      <c r="K6" s="175"/>
      <c r="L6" s="175" t="s">
        <v>12</v>
      </c>
      <c r="M6" s="175"/>
      <c r="N6" s="178"/>
      <c r="O6" s="179"/>
      <c r="P6" s="175"/>
      <c r="Q6" s="175"/>
      <c r="R6" s="175"/>
      <c r="S6" s="175"/>
    </row>
    <row r="7" spans="1:19" ht="13.5" customHeight="1">
      <c r="A7" s="175"/>
      <c r="B7" s="175"/>
      <c r="C7" s="175"/>
      <c r="D7" s="1" t="s">
        <v>5</v>
      </c>
      <c r="E7" s="1" t="s">
        <v>6</v>
      </c>
      <c r="F7" s="1" t="s">
        <v>5</v>
      </c>
      <c r="G7" s="1" t="s">
        <v>6</v>
      </c>
      <c r="H7" s="1" t="s">
        <v>5</v>
      </c>
      <c r="I7" s="1" t="s">
        <v>10</v>
      </c>
      <c r="J7" s="1" t="s">
        <v>5</v>
      </c>
      <c r="K7" s="1" t="s">
        <v>6</v>
      </c>
      <c r="L7" s="1" t="s">
        <v>13</v>
      </c>
      <c r="M7" s="1" t="s">
        <v>6</v>
      </c>
      <c r="N7" s="92" t="s">
        <v>13</v>
      </c>
      <c r="O7" s="92" t="s">
        <v>6</v>
      </c>
      <c r="P7" s="175"/>
      <c r="Q7" s="175"/>
      <c r="R7" s="175"/>
      <c r="S7" s="175"/>
    </row>
    <row r="8" spans="1:19" ht="24" customHeight="1">
      <c r="A8" s="62"/>
      <c r="B8" s="62" t="s">
        <v>19</v>
      </c>
      <c r="C8" s="62"/>
      <c r="D8" s="63">
        <f>SUM(D9+D33+D42+D48+D58+D59+D64+D71+D76+D80+D91+D107)</f>
        <v>797289.60230000014</v>
      </c>
      <c r="E8" s="63">
        <f t="shared" ref="E8:M8" si="0">SUM(E9+E33+E42+E48+E58+E59+E64+E71+E76+E80+E91+E107)</f>
        <v>780690.04049999989</v>
      </c>
      <c r="F8" s="63">
        <f t="shared" si="0"/>
        <v>33725.871899999998</v>
      </c>
      <c r="G8" s="63">
        <f t="shared" si="0"/>
        <v>33721.181899999996</v>
      </c>
      <c r="H8" s="63">
        <f t="shared" si="0"/>
        <v>400142.69390000001</v>
      </c>
      <c r="I8" s="63">
        <f t="shared" si="0"/>
        <v>397846.44779999997</v>
      </c>
      <c r="J8" s="63">
        <f t="shared" si="0"/>
        <v>360921.03650000005</v>
      </c>
      <c r="K8" s="63">
        <f t="shared" si="0"/>
        <v>346643.87079999998</v>
      </c>
      <c r="L8" s="63">
        <f t="shared" si="0"/>
        <v>2500</v>
      </c>
      <c r="M8" s="63">
        <f t="shared" si="0"/>
        <v>2478.54</v>
      </c>
      <c r="N8" s="119">
        <v>100</v>
      </c>
      <c r="O8" s="63">
        <f>SUM(E8/D8*100)</f>
        <v>97.918000968266199</v>
      </c>
      <c r="P8" s="64"/>
      <c r="Q8" s="64"/>
      <c r="R8" s="64"/>
      <c r="S8" s="64"/>
    </row>
    <row r="9" spans="1:19" s="9" customFormat="1" ht="26.25" customHeight="1">
      <c r="A9" s="56">
        <v>1</v>
      </c>
      <c r="B9" s="52" t="s">
        <v>20</v>
      </c>
      <c r="C9" s="52" t="s">
        <v>238</v>
      </c>
      <c r="D9" s="53">
        <f>SUM(F9+H9+J9+L9)</f>
        <v>386145.90800000005</v>
      </c>
      <c r="E9" s="53">
        <f t="shared" ref="D9:E44" si="1">SUM(G9+I9+K9+M9)</f>
        <v>371521.63089999999</v>
      </c>
      <c r="F9" s="53">
        <f>SUM(F19+F22+F25+F10)</f>
        <v>20933.653999999999</v>
      </c>
      <c r="G9" s="53">
        <f t="shared" ref="G9:M9" si="2">SUM(G19+G22+G25+G10)</f>
        <v>20928.964</v>
      </c>
      <c r="H9" s="53">
        <f t="shared" si="2"/>
        <v>224421.24900000004</v>
      </c>
      <c r="I9" s="53">
        <f t="shared" si="2"/>
        <v>221841.78890000001</v>
      </c>
      <c r="J9" s="53">
        <f t="shared" si="2"/>
        <v>138291.005</v>
      </c>
      <c r="K9" s="53">
        <f t="shared" si="2"/>
        <v>126272.338</v>
      </c>
      <c r="L9" s="53">
        <f t="shared" si="2"/>
        <v>2500</v>
      </c>
      <c r="M9" s="53">
        <f t="shared" si="2"/>
        <v>2478.54</v>
      </c>
      <c r="N9" s="54">
        <v>100</v>
      </c>
      <c r="O9" s="55">
        <f>SUM(E9/D9*100)</f>
        <v>96.212758753357022</v>
      </c>
      <c r="P9" s="56"/>
      <c r="Q9" s="56"/>
      <c r="R9" s="56"/>
      <c r="S9" s="56"/>
    </row>
    <row r="10" spans="1:19" s="9" customFormat="1" ht="30.75" customHeight="1">
      <c r="A10" s="4" t="s">
        <v>72</v>
      </c>
      <c r="B10" s="44" t="s">
        <v>65</v>
      </c>
      <c r="C10" s="5" t="s">
        <v>238</v>
      </c>
      <c r="D10" s="6">
        <f>SUM(F10+H10+J10+L10)</f>
        <v>321624.83799999999</v>
      </c>
      <c r="E10" s="6">
        <f>SUM(G10+I10+K10+M10)</f>
        <v>312786.74189999996</v>
      </c>
      <c r="F10" s="6">
        <f>SUM(F11:F18)</f>
        <v>18876.46</v>
      </c>
      <c r="G10" s="6">
        <f t="shared" ref="G10:M10" si="3">SUM(G11:G18)</f>
        <v>18876.419999999998</v>
      </c>
      <c r="H10" s="6">
        <f t="shared" si="3"/>
        <v>205546.67100000003</v>
      </c>
      <c r="I10" s="6">
        <f t="shared" si="3"/>
        <v>205546.59490000003</v>
      </c>
      <c r="J10" s="6">
        <f t="shared" si="3"/>
        <v>94701.706999999995</v>
      </c>
      <c r="K10" s="6">
        <f t="shared" si="3"/>
        <v>85885.187000000005</v>
      </c>
      <c r="L10" s="6">
        <f t="shared" si="3"/>
        <v>2500</v>
      </c>
      <c r="M10" s="6">
        <f t="shared" si="3"/>
        <v>2478.54</v>
      </c>
      <c r="N10" s="6">
        <v>100</v>
      </c>
      <c r="O10" s="10">
        <f>SUM(E10/D10*100)</f>
        <v>97.252048021241436</v>
      </c>
      <c r="P10" s="4"/>
      <c r="Q10" s="11"/>
      <c r="R10" s="4"/>
      <c r="S10" s="4"/>
    </row>
    <row r="11" spans="1:19" s="9" customFormat="1" ht="42.75" customHeight="1">
      <c r="A11" s="4" t="s">
        <v>73</v>
      </c>
      <c r="B11" s="12" t="s">
        <v>136</v>
      </c>
      <c r="C11" s="4"/>
      <c r="D11" s="13">
        <f t="shared" si="1"/>
        <v>26723.599999999999</v>
      </c>
      <c r="E11" s="13">
        <f t="shared" si="1"/>
        <v>26723.599999999999</v>
      </c>
      <c r="F11" s="13">
        <v>0</v>
      </c>
      <c r="G11" s="13">
        <v>0</v>
      </c>
      <c r="H11" s="13">
        <v>26723.599999999999</v>
      </c>
      <c r="I11" s="13">
        <v>26723.599999999999</v>
      </c>
      <c r="J11" s="13">
        <v>0</v>
      </c>
      <c r="K11" s="13">
        <v>0</v>
      </c>
      <c r="L11" s="13">
        <v>0</v>
      </c>
      <c r="M11" s="13">
        <v>0</v>
      </c>
      <c r="N11" s="14">
        <v>100</v>
      </c>
      <c r="O11" s="15">
        <v>100</v>
      </c>
      <c r="P11" s="16" t="s">
        <v>240</v>
      </c>
      <c r="Q11" s="76">
        <v>52.9</v>
      </c>
      <c r="R11" s="70">
        <v>52.9</v>
      </c>
      <c r="S11" s="72">
        <f t="shared" ref="S11:S21" si="4">R11/Q11*100</f>
        <v>100</v>
      </c>
    </row>
    <row r="12" spans="1:19" s="9" customFormat="1" ht="70.5" customHeight="1">
      <c r="A12" s="4" t="s">
        <v>74</v>
      </c>
      <c r="B12" s="12" t="s">
        <v>137</v>
      </c>
      <c r="C12" s="4"/>
      <c r="D12" s="13">
        <f t="shared" si="1"/>
        <v>158303.29999999999</v>
      </c>
      <c r="E12" s="13">
        <f>SUM(G12+I12+K12+M12)</f>
        <v>158303.29999999999</v>
      </c>
      <c r="F12" s="13">
        <v>13088.3</v>
      </c>
      <c r="G12" s="13">
        <v>13088.3</v>
      </c>
      <c r="H12" s="13">
        <v>145215</v>
      </c>
      <c r="I12" s="13">
        <v>145215</v>
      </c>
      <c r="J12" s="13">
        <v>0</v>
      </c>
      <c r="K12" s="13">
        <v>0</v>
      </c>
      <c r="L12" s="13">
        <v>0</v>
      </c>
      <c r="M12" s="13">
        <v>0</v>
      </c>
      <c r="N12" s="13">
        <v>100</v>
      </c>
      <c r="O12" s="15">
        <v>100</v>
      </c>
      <c r="P12" s="16" t="s">
        <v>86</v>
      </c>
      <c r="Q12" s="76">
        <v>99.2</v>
      </c>
      <c r="R12" s="70">
        <v>99.3</v>
      </c>
      <c r="S12" s="72">
        <f t="shared" si="4"/>
        <v>100.1008064516129</v>
      </c>
    </row>
    <row r="13" spans="1:19" s="9" customFormat="1" ht="82.5" customHeight="1">
      <c r="A13" s="4" t="s">
        <v>75</v>
      </c>
      <c r="B13" s="12" t="s">
        <v>66</v>
      </c>
      <c r="C13" s="4"/>
      <c r="D13" s="13">
        <f t="shared" si="1"/>
        <v>1727.37</v>
      </c>
      <c r="E13" s="13">
        <f t="shared" si="1"/>
        <v>1645.41</v>
      </c>
      <c r="F13" s="13">
        <v>0</v>
      </c>
      <c r="G13" s="13">
        <v>0</v>
      </c>
      <c r="H13" s="13">
        <v>822.7</v>
      </c>
      <c r="I13" s="13">
        <v>822.7</v>
      </c>
      <c r="J13" s="13">
        <v>904.67</v>
      </c>
      <c r="K13" s="13">
        <v>822.71</v>
      </c>
      <c r="L13" s="13">
        <v>0</v>
      </c>
      <c r="M13" s="13">
        <v>0</v>
      </c>
      <c r="N13" s="14">
        <v>100</v>
      </c>
      <c r="O13" s="15">
        <f>SUM(E13/D13*100)</f>
        <v>95.25521457475817</v>
      </c>
      <c r="P13" s="16" t="s">
        <v>87</v>
      </c>
      <c r="Q13" s="76">
        <v>95</v>
      </c>
      <c r="R13" s="70">
        <v>100</v>
      </c>
      <c r="S13" s="72">
        <f t="shared" si="4"/>
        <v>105.26315789473684</v>
      </c>
    </row>
    <row r="14" spans="1:19" s="9" customFormat="1" ht="100.5" customHeight="1">
      <c r="A14" s="4" t="s">
        <v>76</v>
      </c>
      <c r="B14" s="12" t="s">
        <v>175</v>
      </c>
      <c r="C14" s="4"/>
      <c r="D14" s="13">
        <f>SUM(F14+H14+J14+L14)</f>
        <v>130409.00599999999</v>
      </c>
      <c r="E14" s="13">
        <f>SUM(G14+I14+K14+M14)</f>
        <v>121652.95</v>
      </c>
      <c r="F14" s="13">
        <v>4020.5</v>
      </c>
      <c r="G14" s="13">
        <v>4020.46</v>
      </c>
      <c r="H14" s="13">
        <v>31523.396000000001</v>
      </c>
      <c r="I14" s="13">
        <v>31523.4</v>
      </c>
      <c r="J14" s="13">
        <v>92365.11</v>
      </c>
      <c r="K14" s="13">
        <v>83630.55</v>
      </c>
      <c r="L14" s="13">
        <v>2500</v>
      </c>
      <c r="M14" s="13">
        <v>2478.54</v>
      </c>
      <c r="N14" s="14">
        <v>100</v>
      </c>
      <c r="O14" s="15">
        <f>SUM(E14/D14*100)</f>
        <v>93.285696848268287</v>
      </c>
      <c r="P14" s="99" t="s">
        <v>279</v>
      </c>
      <c r="Q14" s="76">
        <v>325</v>
      </c>
      <c r="R14" s="70">
        <v>316</v>
      </c>
      <c r="S14" s="72">
        <f t="shared" si="4"/>
        <v>97.230769230769226</v>
      </c>
    </row>
    <row r="15" spans="1:19" s="9" customFormat="1" ht="61.5" customHeight="1">
      <c r="A15" s="188" t="s">
        <v>176</v>
      </c>
      <c r="B15" s="191" t="s">
        <v>67</v>
      </c>
      <c r="C15" s="191"/>
      <c r="D15" s="161">
        <f t="shared" ref="D15" si="5">SUM(F15+H15+J15+L15)</f>
        <v>2657.2780000000002</v>
      </c>
      <c r="E15" s="161">
        <f t="shared" ref="E15" si="6">SUM(G15+I15+K15+M15)</f>
        <v>2657.1979999999999</v>
      </c>
      <c r="F15" s="161">
        <v>0</v>
      </c>
      <c r="G15" s="161">
        <v>0</v>
      </c>
      <c r="H15" s="161">
        <v>1225.9000000000001</v>
      </c>
      <c r="I15" s="161">
        <v>1225.82</v>
      </c>
      <c r="J15" s="161">
        <v>1431.3779999999999</v>
      </c>
      <c r="K15" s="161">
        <v>1431.3779999999999</v>
      </c>
      <c r="L15" s="161">
        <v>0</v>
      </c>
      <c r="M15" s="161">
        <v>0</v>
      </c>
      <c r="N15" s="195">
        <v>100</v>
      </c>
      <c r="O15" s="196">
        <f t="shared" ref="O15" si="7">SUM(E15/D15*100)</f>
        <v>99.996989400431559</v>
      </c>
      <c r="P15" s="100" t="s">
        <v>202</v>
      </c>
      <c r="Q15" s="76">
        <v>46.6</v>
      </c>
      <c r="R15" s="70">
        <v>97.94</v>
      </c>
      <c r="S15" s="72">
        <f t="shared" si="4"/>
        <v>210.17167381974247</v>
      </c>
    </row>
    <row r="16" spans="1:19" s="9" customFormat="1" ht="51" customHeight="1">
      <c r="A16" s="189"/>
      <c r="B16" s="192"/>
      <c r="C16" s="192"/>
      <c r="D16" s="189"/>
      <c r="E16" s="189"/>
      <c r="F16" s="162"/>
      <c r="G16" s="162"/>
      <c r="H16" s="162"/>
      <c r="I16" s="162"/>
      <c r="J16" s="162"/>
      <c r="K16" s="162"/>
      <c r="L16" s="162"/>
      <c r="M16" s="162"/>
      <c r="N16" s="189"/>
      <c r="O16" s="189"/>
      <c r="P16" s="101" t="s">
        <v>203</v>
      </c>
      <c r="Q16" s="76">
        <v>835</v>
      </c>
      <c r="R16" s="70">
        <v>1059</v>
      </c>
      <c r="S16" s="72">
        <f t="shared" si="4"/>
        <v>126.82634730538922</v>
      </c>
    </row>
    <row r="17" spans="1:19" s="9" customFormat="1" ht="44.25" customHeight="1">
      <c r="A17" s="190"/>
      <c r="B17" s="193"/>
      <c r="C17" s="193"/>
      <c r="D17" s="190"/>
      <c r="E17" s="190"/>
      <c r="F17" s="194"/>
      <c r="G17" s="194"/>
      <c r="H17" s="194"/>
      <c r="I17" s="194"/>
      <c r="J17" s="194"/>
      <c r="K17" s="194"/>
      <c r="L17" s="194"/>
      <c r="M17" s="194"/>
      <c r="N17" s="190"/>
      <c r="O17" s="190"/>
      <c r="P17" s="102" t="s">
        <v>204</v>
      </c>
      <c r="Q17" s="76">
        <v>15</v>
      </c>
      <c r="R17" s="70">
        <v>15</v>
      </c>
      <c r="S17" s="72">
        <f t="shared" si="4"/>
        <v>100</v>
      </c>
    </row>
    <row r="18" spans="1:19" s="9" customFormat="1" ht="121.5" customHeight="1">
      <c r="A18" s="132" t="s">
        <v>254</v>
      </c>
      <c r="B18" s="133" t="s">
        <v>255</v>
      </c>
      <c r="C18" s="128"/>
      <c r="D18" s="13">
        <f t="shared" ref="D18" si="8">SUM(F18+H18+J18+L18)</f>
        <v>1804.2840000000001</v>
      </c>
      <c r="E18" s="13">
        <f t="shared" ref="E18" si="9">SUM(G18+I18+K18+M18)</f>
        <v>1804.2839000000001</v>
      </c>
      <c r="F18" s="129">
        <v>1767.66</v>
      </c>
      <c r="G18" s="129">
        <v>1767.66</v>
      </c>
      <c r="H18" s="129">
        <v>36.075000000000003</v>
      </c>
      <c r="I18" s="129">
        <v>36.0749</v>
      </c>
      <c r="J18" s="129">
        <v>0.54900000000000004</v>
      </c>
      <c r="K18" s="129">
        <v>0.54900000000000004</v>
      </c>
      <c r="L18" s="129">
        <v>0</v>
      </c>
      <c r="M18" s="129">
        <v>0</v>
      </c>
      <c r="N18" s="14">
        <v>100</v>
      </c>
      <c r="O18" s="15">
        <f>SUM(E18/D18*100)</f>
        <v>99.999994457635282</v>
      </c>
      <c r="P18" s="151" t="s">
        <v>282</v>
      </c>
      <c r="Q18" s="76">
        <v>91</v>
      </c>
      <c r="R18" s="70">
        <v>98</v>
      </c>
      <c r="S18" s="69">
        <f t="shared" si="4"/>
        <v>107.69230769230769</v>
      </c>
    </row>
    <row r="19" spans="1:19" s="9" customFormat="1" ht="61.5" customHeight="1">
      <c r="A19" s="4" t="s">
        <v>77</v>
      </c>
      <c r="B19" s="44" t="s">
        <v>185</v>
      </c>
      <c r="C19" s="5" t="s">
        <v>238</v>
      </c>
      <c r="D19" s="6">
        <f t="shared" si="1"/>
        <v>30119.599999999999</v>
      </c>
      <c r="E19" s="6">
        <f t="shared" si="1"/>
        <v>27666.260000000002</v>
      </c>
      <c r="F19" s="6">
        <f>SUM(F20+F21)</f>
        <v>0</v>
      </c>
      <c r="G19" s="6">
        <f t="shared" ref="G19:M19" si="10">SUM(G20+G21)</f>
        <v>0</v>
      </c>
      <c r="H19" s="6">
        <f t="shared" si="10"/>
        <v>2685</v>
      </c>
      <c r="I19" s="6">
        <f t="shared" si="10"/>
        <v>2685</v>
      </c>
      <c r="J19" s="6">
        <f t="shared" si="10"/>
        <v>27434.6</v>
      </c>
      <c r="K19" s="6">
        <f t="shared" si="10"/>
        <v>24981.260000000002</v>
      </c>
      <c r="L19" s="6">
        <f t="shared" si="10"/>
        <v>0</v>
      </c>
      <c r="M19" s="6">
        <f t="shared" si="10"/>
        <v>0</v>
      </c>
      <c r="N19" s="6">
        <f t="shared" ref="N19" si="11">SUM(N20)</f>
        <v>100</v>
      </c>
      <c r="O19" s="6">
        <f t="shared" ref="O19" si="12">SUM(O20)</f>
        <v>92.094114328772093</v>
      </c>
      <c r="P19" s="101" t="s">
        <v>205</v>
      </c>
      <c r="Q19" s="76">
        <v>41</v>
      </c>
      <c r="R19" s="70">
        <v>41</v>
      </c>
      <c r="S19" s="72">
        <f t="shared" si="4"/>
        <v>100</v>
      </c>
    </row>
    <row r="20" spans="1:19" s="9" customFormat="1" ht="82.5" customHeight="1">
      <c r="A20" s="18" t="s">
        <v>78</v>
      </c>
      <c r="B20" s="12" t="s">
        <v>193</v>
      </c>
      <c r="C20" s="5"/>
      <c r="D20" s="13">
        <f t="shared" ref="D20" si="13">SUM(F20+H20+J20+L20)</f>
        <v>12196.23</v>
      </c>
      <c r="E20" s="13">
        <f t="shared" ref="E20" si="14">SUM(G20+I20+K20+M20)</f>
        <v>11232.01</v>
      </c>
      <c r="F20" s="13">
        <v>0</v>
      </c>
      <c r="G20" s="13">
        <v>0</v>
      </c>
      <c r="H20" s="13">
        <v>2655</v>
      </c>
      <c r="I20" s="13">
        <v>2655</v>
      </c>
      <c r="J20" s="13">
        <v>9541.23</v>
      </c>
      <c r="K20" s="13">
        <v>8577.01</v>
      </c>
      <c r="L20" s="13">
        <v>0</v>
      </c>
      <c r="M20" s="13">
        <v>0</v>
      </c>
      <c r="N20" s="14">
        <v>100</v>
      </c>
      <c r="O20" s="15">
        <f>SUM(E20/D20*100)</f>
        <v>92.094114328772093</v>
      </c>
      <c r="P20" s="106" t="s">
        <v>241</v>
      </c>
      <c r="Q20" s="76">
        <v>100</v>
      </c>
      <c r="R20" s="70">
        <v>100</v>
      </c>
      <c r="S20" s="69">
        <f t="shared" si="4"/>
        <v>100</v>
      </c>
    </row>
    <row r="21" spans="1:19" s="9" customFormat="1" ht="53.25" customHeight="1">
      <c r="A21" s="18"/>
      <c r="B21" s="12" t="s">
        <v>256</v>
      </c>
      <c r="C21" s="5"/>
      <c r="D21" s="13">
        <f t="shared" ref="D21" si="15">SUM(F21+H21+J21+L21)</f>
        <v>17923.37</v>
      </c>
      <c r="E21" s="13">
        <f t="shared" ref="E21" si="16">SUM(G21+I21+K21+M21)</f>
        <v>16434.25</v>
      </c>
      <c r="F21" s="13">
        <v>0</v>
      </c>
      <c r="G21" s="13">
        <v>0</v>
      </c>
      <c r="H21" s="13">
        <v>30</v>
      </c>
      <c r="I21" s="13">
        <v>30</v>
      </c>
      <c r="J21" s="13">
        <v>17893.37</v>
      </c>
      <c r="K21" s="13">
        <v>16404.25</v>
      </c>
      <c r="L21" s="13">
        <v>0</v>
      </c>
      <c r="M21" s="13">
        <v>0</v>
      </c>
      <c r="N21" s="14">
        <v>100</v>
      </c>
      <c r="O21" s="15">
        <f>SUM(E21/D21*100)</f>
        <v>91.691741006295132</v>
      </c>
      <c r="P21" s="106" t="s">
        <v>281</v>
      </c>
      <c r="Q21" s="76">
        <v>22</v>
      </c>
      <c r="R21" s="70">
        <v>23</v>
      </c>
      <c r="S21" s="69">
        <f t="shared" si="4"/>
        <v>104.54545454545455</v>
      </c>
    </row>
    <row r="22" spans="1:19" s="9" customFormat="1" ht="13.5">
      <c r="A22" s="4" t="s">
        <v>79</v>
      </c>
      <c r="B22" s="44" t="s">
        <v>68</v>
      </c>
      <c r="C22" s="5" t="s">
        <v>238</v>
      </c>
      <c r="D22" s="6">
        <f t="shared" si="1"/>
        <v>2254.3939999999998</v>
      </c>
      <c r="E22" s="6">
        <f t="shared" si="1"/>
        <v>2226.6639999999998</v>
      </c>
      <c r="F22" s="6">
        <f>SUM(F23:F24)</f>
        <v>2057.194</v>
      </c>
      <c r="G22" s="6">
        <f t="shared" ref="G22:M22" si="17">SUM(G23:G24)</f>
        <v>2052.5439999999999</v>
      </c>
      <c r="H22" s="6">
        <f t="shared" si="17"/>
        <v>37.200000000000003</v>
      </c>
      <c r="I22" s="6">
        <f t="shared" si="17"/>
        <v>37.200000000000003</v>
      </c>
      <c r="J22" s="6">
        <f t="shared" si="17"/>
        <v>160</v>
      </c>
      <c r="K22" s="6">
        <f t="shared" si="17"/>
        <v>136.91999999999999</v>
      </c>
      <c r="L22" s="6">
        <f t="shared" si="17"/>
        <v>0</v>
      </c>
      <c r="M22" s="6">
        <f t="shared" si="17"/>
        <v>0</v>
      </c>
      <c r="N22" s="7">
        <f>SUM(N23)</f>
        <v>100</v>
      </c>
      <c r="O22" s="8">
        <f t="shared" ref="O22:O32" si="18">SUM(E22/D22*100)</f>
        <v>98.769957691512673</v>
      </c>
      <c r="P22" s="4"/>
      <c r="Q22" s="76"/>
      <c r="R22" s="70"/>
      <c r="S22" s="69"/>
    </row>
    <row r="23" spans="1:19" s="9" customFormat="1" ht="41.25" customHeight="1">
      <c r="A23" s="4" t="s">
        <v>80</v>
      </c>
      <c r="B23" s="12" t="s">
        <v>69</v>
      </c>
      <c r="C23" s="4"/>
      <c r="D23" s="13">
        <f t="shared" si="1"/>
        <v>160</v>
      </c>
      <c r="E23" s="13">
        <f t="shared" si="1"/>
        <v>136.91999999999999</v>
      </c>
      <c r="F23" s="13"/>
      <c r="G23" s="13"/>
      <c r="H23" s="13"/>
      <c r="I23" s="13"/>
      <c r="J23" s="13">
        <v>160</v>
      </c>
      <c r="K23" s="13">
        <v>136.91999999999999</v>
      </c>
      <c r="L23" s="13">
        <v>0</v>
      </c>
      <c r="M23" s="13">
        <v>0</v>
      </c>
      <c r="N23" s="14">
        <v>100</v>
      </c>
      <c r="O23" s="17">
        <f t="shared" si="18"/>
        <v>85.574999999999989</v>
      </c>
      <c r="P23" s="102" t="s">
        <v>242</v>
      </c>
      <c r="Q23" s="76">
        <v>55</v>
      </c>
      <c r="R23" s="70">
        <v>60</v>
      </c>
      <c r="S23" s="69">
        <f t="shared" ref="S23:S32" si="19">R23/Q23*100</f>
        <v>109.09090909090908</v>
      </c>
    </row>
    <row r="24" spans="1:19" s="9" customFormat="1" ht="77.25" customHeight="1">
      <c r="A24" s="4" t="s">
        <v>236</v>
      </c>
      <c r="B24" s="12" t="s">
        <v>237</v>
      </c>
      <c r="C24" s="4"/>
      <c r="D24" s="13">
        <f>SUM(F24+H24+J24+L24)</f>
        <v>2094.3939999999998</v>
      </c>
      <c r="E24" s="13">
        <f>SUM(G24+I24+K24+M24)</f>
        <v>2089.7439999999997</v>
      </c>
      <c r="F24" s="13">
        <v>2057.194</v>
      </c>
      <c r="G24" s="13">
        <v>2052.5439999999999</v>
      </c>
      <c r="H24" s="13">
        <v>37.200000000000003</v>
      </c>
      <c r="I24" s="13">
        <v>37.200000000000003</v>
      </c>
      <c r="J24" s="13">
        <v>0</v>
      </c>
      <c r="K24" s="13">
        <v>0</v>
      </c>
      <c r="L24" s="13">
        <v>0</v>
      </c>
      <c r="M24" s="13">
        <v>0</v>
      </c>
      <c r="N24" s="14">
        <v>100</v>
      </c>
      <c r="O24" s="17">
        <f t="shared" si="18"/>
        <v>99.777978737525032</v>
      </c>
      <c r="P24" s="102" t="s">
        <v>243</v>
      </c>
      <c r="Q24" s="76">
        <v>1445</v>
      </c>
      <c r="R24" s="70">
        <v>1450</v>
      </c>
      <c r="S24" s="69">
        <f t="shared" si="19"/>
        <v>100.34602076124568</v>
      </c>
    </row>
    <row r="25" spans="1:19" s="9" customFormat="1" ht="48" customHeight="1">
      <c r="A25" s="4" t="s">
        <v>81</v>
      </c>
      <c r="B25" s="44" t="s">
        <v>70</v>
      </c>
      <c r="C25" s="5" t="s">
        <v>238</v>
      </c>
      <c r="D25" s="6">
        <f>SUM(F25+H25+J25+L25)</f>
        <v>32147.076000000001</v>
      </c>
      <c r="E25" s="6">
        <f>SUM(G25+I25+K25+M25)</f>
        <v>28841.965</v>
      </c>
      <c r="F25" s="6">
        <f>SUM(F26:F32)</f>
        <v>0</v>
      </c>
      <c r="G25" s="6">
        <f t="shared" ref="G25:M25" si="20">SUM(G26:G32)</f>
        <v>0</v>
      </c>
      <c r="H25" s="6">
        <f t="shared" si="20"/>
        <v>16152.378000000001</v>
      </c>
      <c r="I25" s="6">
        <f t="shared" si="20"/>
        <v>13572.993999999999</v>
      </c>
      <c r="J25" s="6">
        <f t="shared" si="20"/>
        <v>15994.698</v>
      </c>
      <c r="K25" s="6">
        <f t="shared" si="20"/>
        <v>15268.971000000001</v>
      </c>
      <c r="L25" s="6">
        <f t="shared" si="20"/>
        <v>0</v>
      </c>
      <c r="M25" s="6">
        <f t="shared" si="20"/>
        <v>0</v>
      </c>
      <c r="N25" s="7">
        <v>100</v>
      </c>
      <c r="O25" s="8">
        <f t="shared" si="18"/>
        <v>89.718781888592289</v>
      </c>
      <c r="P25" s="120" t="s">
        <v>244</v>
      </c>
      <c r="Q25" s="76">
        <v>17.3</v>
      </c>
      <c r="R25" s="70">
        <v>17.3</v>
      </c>
      <c r="S25" s="69">
        <f t="shared" si="19"/>
        <v>100</v>
      </c>
    </row>
    <row r="26" spans="1:19" s="9" customFormat="1" ht="49.5" customHeight="1">
      <c r="A26" s="4" t="s">
        <v>82</v>
      </c>
      <c r="B26" s="12" t="s">
        <v>138</v>
      </c>
      <c r="C26" s="11"/>
      <c r="D26" s="13">
        <f t="shared" si="1"/>
        <v>2896.8780000000002</v>
      </c>
      <c r="E26" s="13">
        <f t="shared" si="1"/>
        <v>2555.4090000000001</v>
      </c>
      <c r="F26" s="13">
        <v>0</v>
      </c>
      <c r="G26" s="13">
        <v>0</v>
      </c>
      <c r="H26" s="13">
        <v>65.878</v>
      </c>
      <c r="I26" s="13">
        <v>65.878</v>
      </c>
      <c r="J26" s="13">
        <v>2831</v>
      </c>
      <c r="K26" s="13">
        <v>2489.5309999999999</v>
      </c>
      <c r="L26" s="13">
        <v>0</v>
      </c>
      <c r="M26" s="13">
        <v>0</v>
      </c>
      <c r="N26" s="14">
        <v>100</v>
      </c>
      <c r="O26" s="17">
        <f t="shared" si="18"/>
        <v>88.212517061471004</v>
      </c>
      <c r="P26" s="103" t="s">
        <v>280</v>
      </c>
      <c r="Q26" s="70">
        <v>100</v>
      </c>
      <c r="R26" s="70">
        <v>100</v>
      </c>
      <c r="S26" s="69">
        <f t="shared" si="19"/>
        <v>100</v>
      </c>
    </row>
    <row r="27" spans="1:19" s="9" customFormat="1" ht="86.25" customHeight="1">
      <c r="A27" s="4" t="s">
        <v>83</v>
      </c>
      <c r="B27" s="117" t="s">
        <v>139</v>
      </c>
      <c r="C27" s="11"/>
      <c r="D27" s="13">
        <v>11507.95</v>
      </c>
      <c r="E27" s="13">
        <f t="shared" si="1"/>
        <v>12779.44</v>
      </c>
      <c r="F27" s="13">
        <v>0</v>
      </c>
      <c r="G27" s="13">
        <v>0</v>
      </c>
      <c r="H27" s="13">
        <v>0</v>
      </c>
      <c r="I27" s="13">
        <v>0</v>
      </c>
      <c r="J27" s="13">
        <v>13163.698</v>
      </c>
      <c r="K27" s="13">
        <v>12779.44</v>
      </c>
      <c r="L27" s="13">
        <v>0</v>
      </c>
      <c r="M27" s="13">
        <v>0</v>
      </c>
      <c r="N27" s="14">
        <v>100</v>
      </c>
      <c r="O27" s="17">
        <f t="shared" si="18"/>
        <v>111.04879670141077</v>
      </c>
      <c r="P27" s="103" t="s">
        <v>206</v>
      </c>
      <c r="Q27" s="70">
        <v>100</v>
      </c>
      <c r="R27" s="70">
        <v>100</v>
      </c>
      <c r="S27" s="69">
        <f t="shared" si="19"/>
        <v>100</v>
      </c>
    </row>
    <row r="28" spans="1:19" s="9" customFormat="1" ht="48.75" customHeight="1">
      <c r="A28" s="4" t="s">
        <v>84</v>
      </c>
      <c r="B28" s="117" t="s">
        <v>186</v>
      </c>
      <c r="C28" s="11"/>
      <c r="D28" s="13">
        <f t="shared" si="1"/>
        <v>1188</v>
      </c>
      <c r="E28" s="13">
        <f t="shared" si="1"/>
        <v>1188</v>
      </c>
      <c r="F28" s="13">
        <v>0</v>
      </c>
      <c r="G28" s="13">
        <v>0</v>
      </c>
      <c r="H28" s="13">
        <v>1188</v>
      </c>
      <c r="I28" s="13">
        <v>1188</v>
      </c>
      <c r="J28" s="13">
        <v>0</v>
      </c>
      <c r="K28" s="13">
        <v>0</v>
      </c>
      <c r="L28" s="13">
        <v>0</v>
      </c>
      <c r="M28" s="13">
        <v>0</v>
      </c>
      <c r="N28" s="14">
        <v>100</v>
      </c>
      <c r="O28" s="17">
        <f t="shared" ref="O28:O31" si="21">SUM(E28/D28*100)</f>
        <v>100</v>
      </c>
      <c r="P28" s="104" t="s">
        <v>207</v>
      </c>
      <c r="Q28" s="94">
        <v>9</v>
      </c>
      <c r="R28" s="94">
        <v>9</v>
      </c>
      <c r="S28" s="69">
        <f t="shared" si="19"/>
        <v>100</v>
      </c>
    </row>
    <row r="29" spans="1:19" s="9" customFormat="1" ht="71.25" customHeight="1">
      <c r="A29" s="4" t="s">
        <v>85</v>
      </c>
      <c r="B29" s="117" t="s">
        <v>187</v>
      </c>
      <c r="C29" s="11"/>
      <c r="D29" s="13">
        <f t="shared" si="1"/>
        <v>6001</v>
      </c>
      <c r="E29" s="13">
        <f t="shared" si="1"/>
        <v>4620.01</v>
      </c>
      <c r="F29" s="13">
        <v>0</v>
      </c>
      <c r="G29" s="13">
        <v>0</v>
      </c>
      <c r="H29" s="13">
        <v>6001</v>
      </c>
      <c r="I29" s="13">
        <v>4620.01</v>
      </c>
      <c r="J29" s="13">
        <v>0</v>
      </c>
      <c r="K29" s="13">
        <v>0</v>
      </c>
      <c r="L29" s="13">
        <v>0</v>
      </c>
      <c r="M29" s="13">
        <v>0</v>
      </c>
      <c r="N29" s="14">
        <v>100</v>
      </c>
      <c r="O29" s="17">
        <f t="shared" si="21"/>
        <v>76.987335444092651</v>
      </c>
      <c r="P29" s="103" t="s">
        <v>208</v>
      </c>
      <c r="Q29" s="94">
        <v>100</v>
      </c>
      <c r="R29" s="94">
        <v>100</v>
      </c>
      <c r="S29" s="69">
        <f t="shared" si="19"/>
        <v>100</v>
      </c>
    </row>
    <row r="30" spans="1:19" s="9" customFormat="1" ht="70.5" customHeight="1">
      <c r="A30" s="4" t="s">
        <v>190</v>
      </c>
      <c r="B30" s="117" t="s">
        <v>188</v>
      </c>
      <c r="C30" s="11"/>
      <c r="D30" s="13">
        <f t="shared" si="1"/>
        <v>4899</v>
      </c>
      <c r="E30" s="13">
        <f t="shared" si="1"/>
        <v>4896.79</v>
      </c>
      <c r="F30" s="13">
        <v>0</v>
      </c>
      <c r="G30" s="13">
        <v>0</v>
      </c>
      <c r="H30" s="13">
        <v>4899</v>
      </c>
      <c r="I30" s="13">
        <v>4896.79</v>
      </c>
      <c r="J30" s="13">
        <v>0</v>
      </c>
      <c r="K30" s="13">
        <v>0</v>
      </c>
      <c r="L30" s="13">
        <v>0</v>
      </c>
      <c r="M30" s="13">
        <v>0</v>
      </c>
      <c r="N30" s="14">
        <v>100</v>
      </c>
      <c r="O30" s="17">
        <f t="shared" si="21"/>
        <v>99.954888752806696</v>
      </c>
      <c r="P30" s="105" t="s">
        <v>209</v>
      </c>
      <c r="Q30" s="94">
        <v>100</v>
      </c>
      <c r="R30" s="94">
        <v>100</v>
      </c>
      <c r="S30" s="69">
        <f t="shared" si="19"/>
        <v>100</v>
      </c>
    </row>
    <row r="31" spans="1:19" s="9" customFormat="1" ht="81.75" customHeight="1">
      <c r="A31" s="4" t="s">
        <v>191</v>
      </c>
      <c r="B31" s="117" t="s">
        <v>189</v>
      </c>
      <c r="C31" s="11"/>
      <c r="D31" s="13">
        <f t="shared" si="1"/>
        <v>3981</v>
      </c>
      <c r="E31" s="13">
        <f t="shared" si="1"/>
        <v>2786.65</v>
      </c>
      <c r="F31" s="13">
        <v>0</v>
      </c>
      <c r="G31" s="13">
        <v>0</v>
      </c>
      <c r="H31" s="13">
        <v>3981</v>
      </c>
      <c r="I31" s="13">
        <v>2786.65</v>
      </c>
      <c r="J31" s="13">
        <v>0</v>
      </c>
      <c r="K31" s="13">
        <v>0</v>
      </c>
      <c r="L31" s="13">
        <v>0</v>
      </c>
      <c r="M31" s="13">
        <v>0</v>
      </c>
      <c r="N31" s="14">
        <v>100</v>
      </c>
      <c r="O31" s="17">
        <f t="shared" si="21"/>
        <v>69.998744034162272</v>
      </c>
      <c r="P31" s="106" t="s">
        <v>210</v>
      </c>
      <c r="Q31" s="94">
        <v>100</v>
      </c>
      <c r="R31" s="94">
        <v>100</v>
      </c>
      <c r="S31" s="69">
        <f t="shared" si="19"/>
        <v>100</v>
      </c>
    </row>
    <row r="32" spans="1:19" s="9" customFormat="1" ht="112.5" customHeight="1">
      <c r="A32" s="4" t="s">
        <v>192</v>
      </c>
      <c r="B32" s="117" t="s">
        <v>71</v>
      </c>
      <c r="C32" s="11"/>
      <c r="D32" s="13">
        <f t="shared" si="1"/>
        <v>17.5</v>
      </c>
      <c r="E32" s="13">
        <f t="shared" si="1"/>
        <v>15.666</v>
      </c>
      <c r="F32" s="13">
        <v>0</v>
      </c>
      <c r="G32" s="13">
        <v>0</v>
      </c>
      <c r="H32" s="13">
        <v>17.5</v>
      </c>
      <c r="I32" s="13">
        <v>15.666</v>
      </c>
      <c r="J32" s="13">
        <v>0</v>
      </c>
      <c r="K32" s="13">
        <v>0</v>
      </c>
      <c r="L32" s="13">
        <v>0</v>
      </c>
      <c r="M32" s="13">
        <v>0</v>
      </c>
      <c r="N32" s="14">
        <v>100</v>
      </c>
      <c r="O32" s="17">
        <f t="shared" si="18"/>
        <v>89.52</v>
      </c>
      <c r="P32" s="93" t="s">
        <v>88</v>
      </c>
      <c r="Q32" s="94">
        <v>98.65</v>
      </c>
      <c r="R32" s="94">
        <v>100</v>
      </c>
      <c r="S32" s="69">
        <f t="shared" si="19"/>
        <v>101.3684744044602</v>
      </c>
    </row>
    <row r="33" spans="1:19" s="9" customFormat="1" ht="42.75" customHeight="1">
      <c r="A33" s="56">
        <v>2</v>
      </c>
      <c r="B33" s="61" t="s">
        <v>21</v>
      </c>
      <c r="C33" s="5" t="s">
        <v>238</v>
      </c>
      <c r="D33" s="53">
        <f>SUM(F33+H33+J33+L33)</f>
        <v>178739.90500000003</v>
      </c>
      <c r="E33" s="53">
        <f>SUM(G33+I33+K33+M33)</f>
        <v>178219.0987</v>
      </c>
      <c r="F33" s="53">
        <f t="shared" ref="F33:M33" si="22">SUM(F34+F39+F36)</f>
        <v>441.85</v>
      </c>
      <c r="G33" s="53">
        <f t="shared" si="22"/>
        <v>441.85</v>
      </c>
      <c r="H33" s="53">
        <f t="shared" si="22"/>
        <v>143610.546</v>
      </c>
      <c r="I33" s="53">
        <f t="shared" si="22"/>
        <v>143610.54999999999</v>
      </c>
      <c r="J33" s="53">
        <f t="shared" si="22"/>
        <v>34687.509000000005</v>
      </c>
      <c r="K33" s="53">
        <f t="shared" si="22"/>
        <v>34166.698700000001</v>
      </c>
      <c r="L33" s="53">
        <f t="shared" si="22"/>
        <v>0</v>
      </c>
      <c r="M33" s="53">
        <f t="shared" si="22"/>
        <v>0</v>
      </c>
      <c r="N33" s="123">
        <v>100</v>
      </c>
      <c r="O33" s="124">
        <f>SUM(E33/D33*100)</f>
        <v>99.708623376520194</v>
      </c>
      <c r="P33" s="56" t="s">
        <v>154</v>
      </c>
      <c r="Q33" s="77">
        <v>46.5</v>
      </c>
      <c r="R33" s="77">
        <v>46.8</v>
      </c>
      <c r="S33" s="78">
        <f t="shared" ref="S33:S41" si="23">R33/Q33*100</f>
        <v>100.64516129032258</v>
      </c>
    </row>
    <row r="34" spans="1:19" s="9" customFormat="1" ht="40.5">
      <c r="A34" s="4" t="s">
        <v>116</v>
      </c>
      <c r="B34" s="45" t="s">
        <v>123</v>
      </c>
      <c r="C34" s="4"/>
      <c r="D34" s="6">
        <f>SUM(F34+H34+J34+L34)</f>
        <v>2608.1959999999999</v>
      </c>
      <c r="E34" s="37">
        <f t="shared" si="1"/>
        <v>2608.1999999999998</v>
      </c>
      <c r="F34" s="37">
        <f>SUM(F35)</f>
        <v>441.85</v>
      </c>
      <c r="G34" s="37">
        <f t="shared" ref="G34:M34" si="24">SUM(G35)</f>
        <v>441.85</v>
      </c>
      <c r="H34" s="37">
        <f t="shared" si="24"/>
        <v>1466.346</v>
      </c>
      <c r="I34" s="37">
        <f>SUM(I35)</f>
        <v>1466.35</v>
      </c>
      <c r="J34" s="37">
        <f t="shared" si="24"/>
        <v>700</v>
      </c>
      <c r="K34" s="37">
        <f t="shared" si="24"/>
        <v>700</v>
      </c>
      <c r="L34" s="37">
        <f t="shared" si="24"/>
        <v>0</v>
      </c>
      <c r="M34" s="37">
        <f t="shared" si="24"/>
        <v>0</v>
      </c>
      <c r="N34" s="40">
        <v>100</v>
      </c>
      <c r="O34" s="10">
        <f>SUM(E34/D34*100)</f>
        <v>100.00015336270739</v>
      </c>
      <c r="P34" s="4" t="s">
        <v>64</v>
      </c>
      <c r="Q34" s="79">
        <v>9</v>
      </c>
      <c r="R34" s="79">
        <v>4</v>
      </c>
      <c r="S34" s="80">
        <f t="shared" si="23"/>
        <v>44.444444444444443</v>
      </c>
    </row>
    <row r="35" spans="1:19" s="9" customFormat="1" ht="45.75" customHeight="1">
      <c r="A35" s="4" t="s">
        <v>117</v>
      </c>
      <c r="B35" s="115" t="s">
        <v>257</v>
      </c>
      <c r="C35" s="19"/>
      <c r="D35" s="13">
        <f>SUM(F35+H35+J35+L35)</f>
        <v>2608.1959999999999</v>
      </c>
      <c r="E35" s="13">
        <f t="shared" ref="E35" si="25">SUM(G35+I35+K35+M35)</f>
        <v>2608.1999999999998</v>
      </c>
      <c r="F35" s="20">
        <v>441.85</v>
      </c>
      <c r="G35" s="20">
        <v>441.85</v>
      </c>
      <c r="H35" s="20">
        <v>1466.346</v>
      </c>
      <c r="I35" s="20">
        <v>1466.35</v>
      </c>
      <c r="J35" s="20">
        <v>700</v>
      </c>
      <c r="K35" s="20">
        <v>700</v>
      </c>
      <c r="L35" s="51">
        <v>0</v>
      </c>
      <c r="M35" s="51">
        <v>0</v>
      </c>
      <c r="N35" s="21">
        <v>100</v>
      </c>
      <c r="O35" s="22">
        <f>E35/D35*100</f>
        <v>100.00015336270739</v>
      </c>
      <c r="P35" s="4" t="s">
        <v>155</v>
      </c>
      <c r="Q35" s="79">
        <v>100</v>
      </c>
      <c r="R35" s="79">
        <v>100</v>
      </c>
      <c r="S35" s="80">
        <f t="shared" si="23"/>
        <v>100</v>
      </c>
    </row>
    <row r="36" spans="1:19" s="9" customFormat="1" ht="35.25" customHeight="1">
      <c r="A36" s="107" t="s">
        <v>118</v>
      </c>
      <c r="B36" s="116" t="s">
        <v>211</v>
      </c>
      <c r="C36" s="107"/>
      <c r="D36" s="6">
        <f>SUM(F36+H36+J36+L36)</f>
        <v>14610.91</v>
      </c>
      <c r="E36" s="6">
        <f>SUM(G36+I36+K36+M36)</f>
        <v>14596.1</v>
      </c>
      <c r="F36" s="39">
        <f t="shared" ref="F36:M36" si="26">SUM(F37:F38)</f>
        <v>0</v>
      </c>
      <c r="G36" s="39">
        <f t="shared" si="26"/>
        <v>0</v>
      </c>
      <c r="H36" s="39">
        <f t="shared" si="26"/>
        <v>14372.5</v>
      </c>
      <c r="I36" s="39">
        <f t="shared" si="26"/>
        <v>14372.5</v>
      </c>
      <c r="J36" s="39">
        <f t="shared" si="26"/>
        <v>238.41</v>
      </c>
      <c r="K36" s="39">
        <f t="shared" si="26"/>
        <v>223.6</v>
      </c>
      <c r="L36" s="39">
        <f t="shared" si="26"/>
        <v>0</v>
      </c>
      <c r="M36" s="39">
        <f t="shared" si="26"/>
        <v>0</v>
      </c>
      <c r="N36" s="130">
        <v>100</v>
      </c>
      <c r="O36" s="131">
        <f t="shared" ref="O36:O41" si="27">E36/D36*100</f>
        <v>99.898637388088758</v>
      </c>
      <c r="P36" s="4" t="s">
        <v>250</v>
      </c>
      <c r="Q36" s="79">
        <v>30</v>
      </c>
      <c r="R36" s="79">
        <v>30</v>
      </c>
      <c r="S36" s="80">
        <f t="shared" si="23"/>
        <v>100</v>
      </c>
    </row>
    <row r="37" spans="1:19" s="9" customFormat="1" ht="35.25" customHeight="1">
      <c r="A37" s="107" t="s">
        <v>119</v>
      </c>
      <c r="B37" s="115" t="s">
        <v>213</v>
      </c>
      <c r="C37" s="107"/>
      <c r="D37" s="13">
        <f t="shared" ref="D37:D41" si="28">SUM(F37+H37+J37+L37)</f>
        <v>12109.63</v>
      </c>
      <c r="E37" s="13">
        <f t="shared" ref="E37:E41" si="29">SUM(G37+I37+K37+M37)</f>
        <v>12094.82</v>
      </c>
      <c r="F37" s="108">
        <v>0</v>
      </c>
      <c r="G37" s="108">
        <v>0</v>
      </c>
      <c r="H37" s="108">
        <v>11910</v>
      </c>
      <c r="I37" s="108">
        <v>11910</v>
      </c>
      <c r="J37" s="108">
        <v>199.63</v>
      </c>
      <c r="K37" s="108">
        <v>184.82</v>
      </c>
      <c r="L37" s="108">
        <v>0</v>
      </c>
      <c r="M37" s="108">
        <v>0</v>
      </c>
      <c r="N37" s="130">
        <v>100</v>
      </c>
      <c r="O37" s="131">
        <f t="shared" si="27"/>
        <v>99.877700639903949</v>
      </c>
      <c r="P37" s="105" t="s">
        <v>251</v>
      </c>
      <c r="Q37" s="79">
        <v>0</v>
      </c>
      <c r="R37" s="79">
        <v>1</v>
      </c>
      <c r="S37" s="80">
        <v>100</v>
      </c>
    </row>
    <row r="38" spans="1:19" s="9" customFormat="1" ht="45.75" customHeight="1">
      <c r="A38" s="107" t="s">
        <v>212</v>
      </c>
      <c r="B38" s="115" t="s">
        <v>214</v>
      </c>
      <c r="C38" s="107"/>
      <c r="D38" s="13">
        <f t="shared" si="28"/>
        <v>2501.2800000000002</v>
      </c>
      <c r="E38" s="13">
        <f t="shared" si="29"/>
        <v>2501.2800000000002</v>
      </c>
      <c r="F38" s="108">
        <v>0</v>
      </c>
      <c r="G38" s="108">
        <v>0</v>
      </c>
      <c r="H38" s="108">
        <v>2462.5</v>
      </c>
      <c r="I38" s="108">
        <v>2462.5</v>
      </c>
      <c r="J38" s="108">
        <v>38.78</v>
      </c>
      <c r="K38" s="108">
        <v>38.78</v>
      </c>
      <c r="L38" s="108">
        <v>0</v>
      </c>
      <c r="M38" s="108">
        <v>0</v>
      </c>
      <c r="N38" s="130">
        <v>100</v>
      </c>
      <c r="O38" s="131">
        <f t="shared" si="27"/>
        <v>100</v>
      </c>
      <c r="P38" s="105" t="s">
        <v>252</v>
      </c>
      <c r="Q38" s="79">
        <v>0</v>
      </c>
      <c r="R38" s="79">
        <v>6</v>
      </c>
      <c r="S38" s="80">
        <v>100</v>
      </c>
    </row>
    <row r="39" spans="1:19" s="9" customFormat="1" ht="95.25" customHeight="1">
      <c r="A39" s="107" t="s">
        <v>126</v>
      </c>
      <c r="B39" s="116" t="s">
        <v>194</v>
      </c>
      <c r="C39" s="107"/>
      <c r="D39" s="13">
        <f>SUM(F39+H39+J39+L39)</f>
        <v>161520.799</v>
      </c>
      <c r="E39" s="13">
        <f t="shared" si="29"/>
        <v>161014.79869999998</v>
      </c>
      <c r="F39" s="108">
        <f>SUM(F40:F41)</f>
        <v>0</v>
      </c>
      <c r="G39" s="108">
        <f>SUM(G40:G41)</f>
        <v>0</v>
      </c>
      <c r="H39" s="108">
        <f t="shared" ref="H39:M39" si="30">SUM(H40:H41)</f>
        <v>127771.7</v>
      </c>
      <c r="I39" s="108">
        <f t="shared" si="30"/>
        <v>127771.7</v>
      </c>
      <c r="J39" s="108">
        <f t="shared" si="30"/>
        <v>33749.099000000002</v>
      </c>
      <c r="K39" s="108">
        <f t="shared" si="30"/>
        <v>33243.098700000002</v>
      </c>
      <c r="L39" s="108">
        <f t="shared" si="30"/>
        <v>0</v>
      </c>
      <c r="M39" s="108">
        <f t="shared" si="30"/>
        <v>0</v>
      </c>
      <c r="N39" s="130">
        <v>100</v>
      </c>
      <c r="O39" s="131">
        <f t="shared" si="27"/>
        <v>99.686727465977924</v>
      </c>
      <c r="P39" s="36" t="s">
        <v>199</v>
      </c>
      <c r="Q39" s="79">
        <v>16.7</v>
      </c>
      <c r="R39" s="79">
        <v>21.8</v>
      </c>
      <c r="S39" s="80">
        <f t="shared" si="23"/>
        <v>130.53892215568862</v>
      </c>
    </row>
    <row r="40" spans="1:19" s="9" customFormat="1" ht="73.5" customHeight="1">
      <c r="A40" s="109" t="s">
        <v>125</v>
      </c>
      <c r="B40" s="115" t="s">
        <v>215</v>
      </c>
      <c r="C40" s="107"/>
      <c r="D40" s="13">
        <f t="shared" si="28"/>
        <v>127771.7</v>
      </c>
      <c r="E40" s="13">
        <f t="shared" si="29"/>
        <v>127771.7</v>
      </c>
      <c r="F40" s="108">
        <v>0</v>
      </c>
      <c r="G40" s="108">
        <v>0</v>
      </c>
      <c r="H40" s="108">
        <v>127771.7</v>
      </c>
      <c r="I40" s="108">
        <v>127771.7</v>
      </c>
      <c r="J40" s="108">
        <v>0</v>
      </c>
      <c r="K40" s="108">
        <v>0</v>
      </c>
      <c r="L40" s="108">
        <v>0</v>
      </c>
      <c r="M40" s="108">
        <v>0</v>
      </c>
      <c r="N40" s="130">
        <v>100</v>
      </c>
      <c r="O40" s="131">
        <f t="shared" si="27"/>
        <v>100</v>
      </c>
      <c r="P40" s="98" t="s">
        <v>200</v>
      </c>
      <c r="Q40" s="79">
        <v>236.9</v>
      </c>
      <c r="R40" s="79">
        <v>304.39999999999998</v>
      </c>
      <c r="S40" s="80">
        <f t="shared" si="23"/>
        <v>128.4930350358801</v>
      </c>
    </row>
    <row r="41" spans="1:19" s="9" customFormat="1" ht="87" customHeight="1">
      <c r="A41" s="109" t="s">
        <v>177</v>
      </c>
      <c r="B41" s="115" t="s">
        <v>216</v>
      </c>
      <c r="C41" s="107"/>
      <c r="D41" s="13">
        <f t="shared" si="28"/>
        <v>33749.099000000002</v>
      </c>
      <c r="E41" s="13">
        <f t="shared" si="29"/>
        <v>33243.098700000002</v>
      </c>
      <c r="F41" s="108">
        <v>0</v>
      </c>
      <c r="G41" s="108">
        <v>0</v>
      </c>
      <c r="H41" s="108">
        <v>0</v>
      </c>
      <c r="I41" s="108">
        <v>0</v>
      </c>
      <c r="J41" s="108">
        <v>33749.099000000002</v>
      </c>
      <c r="K41" s="108">
        <v>33243.098700000002</v>
      </c>
      <c r="L41" s="108">
        <v>0</v>
      </c>
      <c r="M41" s="108">
        <v>0</v>
      </c>
      <c r="N41" s="130">
        <v>100</v>
      </c>
      <c r="O41" s="131">
        <f t="shared" si="27"/>
        <v>98.50069982609017</v>
      </c>
      <c r="P41" s="98" t="s">
        <v>201</v>
      </c>
      <c r="Q41" s="79">
        <v>45.2</v>
      </c>
      <c r="R41" s="79">
        <v>54.3</v>
      </c>
      <c r="S41" s="80">
        <f t="shared" si="23"/>
        <v>120.13274336283185</v>
      </c>
    </row>
    <row r="42" spans="1:19" s="9" customFormat="1" ht="46.5" customHeight="1">
      <c r="A42" s="157">
        <v>3</v>
      </c>
      <c r="B42" s="159" t="s">
        <v>22</v>
      </c>
      <c r="C42" s="159" t="s">
        <v>253</v>
      </c>
      <c r="D42" s="155">
        <f t="shared" si="1"/>
        <v>300</v>
      </c>
      <c r="E42" s="155">
        <f t="shared" si="1"/>
        <v>298.85700000000003</v>
      </c>
      <c r="F42" s="155">
        <f>SUM(F44)</f>
        <v>0</v>
      </c>
      <c r="G42" s="155">
        <f t="shared" ref="G42:M42" si="31">SUM(G44)</f>
        <v>0</v>
      </c>
      <c r="H42" s="155">
        <f t="shared" si="31"/>
        <v>0</v>
      </c>
      <c r="I42" s="155">
        <f t="shared" si="31"/>
        <v>0</v>
      </c>
      <c r="J42" s="155">
        <f t="shared" si="31"/>
        <v>300</v>
      </c>
      <c r="K42" s="155">
        <f t="shared" si="31"/>
        <v>298.85700000000003</v>
      </c>
      <c r="L42" s="155">
        <f t="shared" si="31"/>
        <v>0</v>
      </c>
      <c r="M42" s="155">
        <f t="shared" si="31"/>
        <v>0</v>
      </c>
      <c r="N42" s="155">
        <v>100</v>
      </c>
      <c r="O42" s="155">
        <f>SUM(O44)</f>
        <v>99.619000000000014</v>
      </c>
      <c r="P42" s="38" t="s">
        <v>259</v>
      </c>
      <c r="Q42" s="81">
        <v>0.08</v>
      </c>
      <c r="R42" s="82">
        <v>8</v>
      </c>
      <c r="S42" s="69">
        <v>100</v>
      </c>
    </row>
    <row r="43" spans="1:19" s="9" customFormat="1" ht="25.5">
      <c r="A43" s="158"/>
      <c r="B43" s="160"/>
      <c r="C43" s="160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24" t="s">
        <v>258</v>
      </c>
      <c r="Q43" s="83">
        <v>2</v>
      </c>
      <c r="R43" s="83">
        <v>2</v>
      </c>
      <c r="S43" s="84">
        <f t="shared" ref="S43:S55" si="32">SUM(R43/Q43*100)</f>
        <v>100</v>
      </c>
    </row>
    <row r="44" spans="1:19" s="9" customFormat="1" ht="26.25" customHeight="1">
      <c r="A44" s="157" t="s">
        <v>56</v>
      </c>
      <c r="B44" s="157" t="s">
        <v>55</v>
      </c>
      <c r="C44" s="157"/>
      <c r="D44" s="161">
        <f t="shared" si="1"/>
        <v>300</v>
      </c>
      <c r="E44" s="161">
        <f t="shared" si="1"/>
        <v>298.85700000000003</v>
      </c>
      <c r="F44" s="161">
        <f>SUM(F47)</f>
        <v>0</v>
      </c>
      <c r="G44" s="161">
        <f t="shared" ref="G44:I44" si="33">SUM(G47)</f>
        <v>0</v>
      </c>
      <c r="H44" s="161">
        <f t="shared" si="33"/>
        <v>0</v>
      </c>
      <c r="I44" s="161">
        <f t="shared" si="33"/>
        <v>0</v>
      </c>
      <c r="J44" s="161">
        <f>SUM(J47)</f>
        <v>300</v>
      </c>
      <c r="K44" s="161">
        <f t="shared" ref="K44:M44" si="34">SUM(K47)</f>
        <v>298.85700000000003</v>
      </c>
      <c r="L44" s="161">
        <f t="shared" si="34"/>
        <v>0</v>
      </c>
      <c r="M44" s="161">
        <f t="shared" si="34"/>
        <v>0</v>
      </c>
      <c r="N44" s="161">
        <v>100</v>
      </c>
      <c r="O44" s="153">
        <f>SUM(E44/D44*100)</f>
        <v>99.619000000000014</v>
      </c>
      <c r="P44" s="23" t="s">
        <v>172</v>
      </c>
      <c r="Q44" s="83">
        <v>10</v>
      </c>
      <c r="R44" s="83">
        <v>10</v>
      </c>
      <c r="S44" s="84">
        <f t="shared" si="32"/>
        <v>100</v>
      </c>
    </row>
    <row r="45" spans="1:19" s="9" customFormat="1" ht="15" customHeight="1">
      <c r="A45" s="163"/>
      <c r="B45" s="163"/>
      <c r="C45" s="163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54"/>
      <c r="P45" s="23" t="s">
        <v>173</v>
      </c>
      <c r="Q45" s="83">
        <v>11.5</v>
      </c>
      <c r="R45" s="83">
        <v>11.5</v>
      </c>
      <c r="S45" s="84">
        <f t="shared" si="32"/>
        <v>100</v>
      </c>
    </row>
    <row r="46" spans="1:19" s="9" customFormat="1" ht="30" customHeight="1">
      <c r="A46" s="163"/>
      <c r="B46" s="163"/>
      <c r="C46" s="163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54"/>
      <c r="P46" s="23" t="s">
        <v>174</v>
      </c>
      <c r="Q46" s="83">
        <v>85</v>
      </c>
      <c r="R46" s="83">
        <v>85</v>
      </c>
      <c r="S46" s="84">
        <f t="shared" si="32"/>
        <v>100</v>
      </c>
    </row>
    <row r="47" spans="1:19" s="9" customFormat="1" ht="30" customHeight="1">
      <c r="A47" s="4" t="s">
        <v>217</v>
      </c>
      <c r="B47" s="4" t="s">
        <v>218</v>
      </c>
      <c r="C47" s="4"/>
      <c r="D47" s="13">
        <f>SUM(F47+H47+J47+L47)</f>
        <v>300</v>
      </c>
      <c r="E47" s="13">
        <f>SUM(G47+I47+K47+M47)</f>
        <v>298.85700000000003</v>
      </c>
      <c r="F47" s="13">
        <v>0</v>
      </c>
      <c r="G47" s="13">
        <v>0</v>
      </c>
      <c r="H47" s="13">
        <v>0</v>
      </c>
      <c r="I47" s="13">
        <v>0</v>
      </c>
      <c r="J47" s="13">
        <v>300</v>
      </c>
      <c r="K47" s="13">
        <v>298.85700000000003</v>
      </c>
      <c r="L47" s="13">
        <v>0</v>
      </c>
      <c r="M47" s="13">
        <v>0</v>
      </c>
      <c r="N47" s="13">
        <v>100</v>
      </c>
      <c r="O47" s="8">
        <v>99.59</v>
      </c>
      <c r="P47" s="23"/>
      <c r="Q47" s="83"/>
      <c r="R47" s="83"/>
      <c r="S47" s="84"/>
    </row>
    <row r="48" spans="1:19" s="9" customFormat="1" ht="46.5" customHeight="1">
      <c r="A48" s="170">
        <v>4</v>
      </c>
      <c r="B48" s="170" t="s">
        <v>23</v>
      </c>
      <c r="C48" s="159" t="s">
        <v>238</v>
      </c>
      <c r="D48" s="172">
        <f>SUM(F48+H48+J48+L48)</f>
        <v>53428.619399999996</v>
      </c>
      <c r="E48" s="172">
        <f>SUM(G48+I48+K48+M48)</f>
        <v>53265.786999999997</v>
      </c>
      <c r="F48" s="155">
        <f t="shared" ref="F48:M48" si="35">SUM(F51+F55)</f>
        <v>58.688899999999997</v>
      </c>
      <c r="G48" s="155">
        <f t="shared" si="35"/>
        <v>58.688899999999997</v>
      </c>
      <c r="H48" s="155">
        <f t="shared" si="35"/>
        <v>309.55399999999997</v>
      </c>
      <c r="I48" s="155">
        <f t="shared" si="35"/>
        <v>309.55399999999997</v>
      </c>
      <c r="J48" s="155">
        <f t="shared" si="35"/>
        <v>53060.376499999998</v>
      </c>
      <c r="K48" s="155">
        <f t="shared" si="35"/>
        <v>52897.544099999999</v>
      </c>
      <c r="L48" s="155">
        <f t="shared" si="35"/>
        <v>0</v>
      </c>
      <c r="M48" s="155">
        <f t="shared" si="35"/>
        <v>0</v>
      </c>
      <c r="N48" s="168">
        <v>100</v>
      </c>
      <c r="O48" s="164">
        <f>SUM(E48/D48*100)</f>
        <v>99.695233749573546</v>
      </c>
      <c r="P48" s="4" t="s">
        <v>143</v>
      </c>
      <c r="Q48" s="70">
        <v>35</v>
      </c>
      <c r="R48" s="70">
        <v>35</v>
      </c>
      <c r="S48" s="84">
        <f t="shared" si="32"/>
        <v>100</v>
      </c>
    </row>
    <row r="49" spans="1:19" s="9" customFormat="1" ht="43.5" customHeight="1">
      <c r="A49" s="171"/>
      <c r="B49" s="171"/>
      <c r="C49" s="167"/>
      <c r="D49" s="173"/>
      <c r="E49" s="173"/>
      <c r="F49" s="166"/>
      <c r="G49" s="166"/>
      <c r="H49" s="166"/>
      <c r="I49" s="166"/>
      <c r="J49" s="166"/>
      <c r="K49" s="166"/>
      <c r="L49" s="166"/>
      <c r="M49" s="166"/>
      <c r="N49" s="169"/>
      <c r="O49" s="165"/>
      <c r="P49" s="4" t="s">
        <v>144</v>
      </c>
      <c r="Q49" s="70">
        <v>66.7</v>
      </c>
      <c r="R49" s="70">
        <v>66.7</v>
      </c>
      <c r="S49" s="84">
        <f t="shared" si="32"/>
        <v>100</v>
      </c>
    </row>
    <row r="50" spans="1:19" s="9" customFormat="1" ht="54.75" customHeight="1">
      <c r="A50" s="171"/>
      <c r="B50" s="171"/>
      <c r="C50" s="167"/>
      <c r="D50" s="173"/>
      <c r="E50" s="173"/>
      <c r="F50" s="166"/>
      <c r="G50" s="166"/>
      <c r="H50" s="166"/>
      <c r="I50" s="166"/>
      <c r="J50" s="166"/>
      <c r="K50" s="166"/>
      <c r="L50" s="166"/>
      <c r="M50" s="166"/>
      <c r="N50" s="169"/>
      <c r="O50" s="165"/>
      <c r="P50" s="4" t="s">
        <v>145</v>
      </c>
      <c r="Q50" s="70">
        <v>133</v>
      </c>
      <c r="R50" s="70">
        <v>140</v>
      </c>
      <c r="S50" s="84">
        <f t="shared" si="32"/>
        <v>105.26315789473684</v>
      </c>
    </row>
    <row r="51" spans="1:19" s="9" customFormat="1" ht="49.5" customHeight="1">
      <c r="A51" s="4" t="s">
        <v>45</v>
      </c>
      <c r="B51" s="45" t="s">
        <v>43</v>
      </c>
      <c r="C51" s="5" t="s">
        <v>238</v>
      </c>
      <c r="D51" s="6">
        <f>SUM(F51+H51+J51+L51)</f>
        <v>42976.282399999996</v>
      </c>
      <c r="E51" s="6">
        <f t="shared" ref="D51:E54" si="36">SUM(G51+I51+K51+M51)</f>
        <v>42852.3652</v>
      </c>
      <c r="F51" s="6">
        <f>SUM(F52:F54)</f>
        <v>58.688899999999997</v>
      </c>
      <c r="G51" s="6">
        <f t="shared" ref="G51:M51" si="37">SUM(G52:G54)</f>
        <v>58.688899999999997</v>
      </c>
      <c r="H51" s="6">
        <f t="shared" si="37"/>
        <v>309.55399999999997</v>
      </c>
      <c r="I51" s="6">
        <f t="shared" si="37"/>
        <v>309.55399999999997</v>
      </c>
      <c r="J51" s="6">
        <f t="shared" si="37"/>
        <v>42608.039499999999</v>
      </c>
      <c r="K51" s="6">
        <f t="shared" si="37"/>
        <v>42484.122300000003</v>
      </c>
      <c r="L51" s="6">
        <f t="shared" si="37"/>
        <v>0</v>
      </c>
      <c r="M51" s="6">
        <f t="shared" si="37"/>
        <v>0</v>
      </c>
      <c r="N51" s="7">
        <v>100</v>
      </c>
      <c r="O51" s="8">
        <f>SUM(E51/D51*100)</f>
        <v>99.711661425605314</v>
      </c>
      <c r="P51" s="4" t="s">
        <v>52</v>
      </c>
      <c r="Q51" s="70">
        <v>8</v>
      </c>
      <c r="R51" s="70">
        <v>8</v>
      </c>
      <c r="S51" s="84">
        <f t="shared" si="32"/>
        <v>100</v>
      </c>
    </row>
    <row r="52" spans="1:19" s="9" customFormat="1" ht="54" customHeight="1">
      <c r="A52" s="4" t="s">
        <v>46</v>
      </c>
      <c r="B52" s="4" t="s">
        <v>44</v>
      </c>
      <c r="C52" s="157"/>
      <c r="D52" s="13">
        <f t="shared" si="36"/>
        <v>29096.04</v>
      </c>
      <c r="E52" s="13">
        <f t="shared" si="36"/>
        <v>28997.178</v>
      </c>
      <c r="F52" s="13">
        <v>0</v>
      </c>
      <c r="G52" s="13">
        <v>0</v>
      </c>
      <c r="H52" s="13">
        <v>300</v>
      </c>
      <c r="I52" s="13">
        <v>300</v>
      </c>
      <c r="J52" s="13">
        <v>28796.04</v>
      </c>
      <c r="K52" s="13">
        <v>28697.178</v>
      </c>
      <c r="L52" s="13">
        <v>0</v>
      </c>
      <c r="M52" s="13">
        <v>0</v>
      </c>
      <c r="N52" s="14">
        <v>100</v>
      </c>
      <c r="O52" s="17">
        <f>SUM(E52/D52*100)</f>
        <v>99.660221803379429</v>
      </c>
      <c r="P52" s="4" t="s">
        <v>147</v>
      </c>
      <c r="Q52" s="70">
        <v>113</v>
      </c>
      <c r="R52" s="70">
        <v>113</v>
      </c>
      <c r="S52" s="84">
        <f t="shared" si="32"/>
        <v>100</v>
      </c>
    </row>
    <row r="53" spans="1:19" s="9" customFormat="1" ht="43.5" customHeight="1">
      <c r="A53" s="135" t="s">
        <v>47</v>
      </c>
      <c r="B53" s="107" t="s">
        <v>220</v>
      </c>
      <c r="C53" s="163"/>
      <c r="D53" s="13">
        <f t="shared" ref="D53:E53" si="38">SUM(F53+H53+J53+L53)</f>
        <v>68.38839999999999</v>
      </c>
      <c r="E53" s="13">
        <f t="shared" si="38"/>
        <v>68.38839999999999</v>
      </c>
      <c r="F53" s="108">
        <v>58.688899999999997</v>
      </c>
      <c r="G53" s="108">
        <v>58.688899999999997</v>
      </c>
      <c r="H53" s="108">
        <v>9.5540000000000003</v>
      </c>
      <c r="I53" s="108">
        <v>9.5540000000000003</v>
      </c>
      <c r="J53" s="108">
        <v>0.14549999999999999</v>
      </c>
      <c r="K53" s="108">
        <v>0.14549999999999999</v>
      </c>
      <c r="L53" s="108">
        <v>0</v>
      </c>
      <c r="M53" s="108">
        <v>0</v>
      </c>
      <c r="N53" s="96">
        <v>100</v>
      </c>
      <c r="O53" s="17">
        <f>SUM(E53/D53*100)</f>
        <v>100</v>
      </c>
      <c r="P53" s="4" t="s">
        <v>260</v>
      </c>
      <c r="Q53" s="70">
        <v>280380</v>
      </c>
      <c r="R53" s="70">
        <v>286534</v>
      </c>
      <c r="S53" s="84">
        <f t="shared" si="32"/>
        <v>102.19487837934231</v>
      </c>
    </row>
    <row r="54" spans="1:19" s="9" customFormat="1" ht="38.25" customHeight="1">
      <c r="A54" s="135" t="s">
        <v>219</v>
      </c>
      <c r="B54" s="48" t="s">
        <v>48</v>
      </c>
      <c r="C54" s="163"/>
      <c r="D54" s="118">
        <f t="shared" si="36"/>
        <v>13811.853999999999</v>
      </c>
      <c r="E54" s="118">
        <f t="shared" si="36"/>
        <v>13786.7988</v>
      </c>
      <c r="F54" s="49">
        <v>0</v>
      </c>
      <c r="G54" s="49">
        <v>0</v>
      </c>
      <c r="H54" s="49">
        <v>0</v>
      </c>
      <c r="I54" s="49">
        <v>0</v>
      </c>
      <c r="J54" s="49">
        <v>13811.853999999999</v>
      </c>
      <c r="K54" s="49">
        <v>13786.7988</v>
      </c>
      <c r="L54" s="49">
        <v>0</v>
      </c>
      <c r="M54" s="49">
        <v>0</v>
      </c>
      <c r="N54" s="50">
        <v>100</v>
      </c>
      <c r="O54" s="17">
        <f t="shared" ref="O54:O56" si="39">SUM(E54/D54*100)</f>
        <v>99.818596402771135</v>
      </c>
      <c r="P54" s="4" t="s">
        <v>146</v>
      </c>
      <c r="Q54" s="70">
        <v>1252</v>
      </c>
      <c r="R54" s="70">
        <v>1252</v>
      </c>
      <c r="S54" s="84">
        <f t="shared" si="32"/>
        <v>100</v>
      </c>
    </row>
    <row r="55" spans="1:19" s="9" customFormat="1" ht="42.75" customHeight="1">
      <c r="A55" s="19" t="s">
        <v>50</v>
      </c>
      <c r="B55" s="46" t="s">
        <v>49</v>
      </c>
      <c r="C55" s="5" t="s">
        <v>238</v>
      </c>
      <c r="D55" s="39">
        <f>SUM(F55+H55+J55+L55)</f>
        <v>10452.337</v>
      </c>
      <c r="E55" s="39">
        <f>SUM(G55+I55+K55+M55)</f>
        <v>10413.4218</v>
      </c>
      <c r="F55" s="25">
        <f t="shared" ref="F55:M55" si="40">SUM(F56+F57)</f>
        <v>0</v>
      </c>
      <c r="G55" s="39">
        <f t="shared" si="40"/>
        <v>0</v>
      </c>
      <c r="H55" s="39">
        <f t="shared" si="40"/>
        <v>0</v>
      </c>
      <c r="I55" s="39">
        <f t="shared" si="40"/>
        <v>0</v>
      </c>
      <c r="J55" s="39">
        <f t="shared" si="40"/>
        <v>10452.337</v>
      </c>
      <c r="K55" s="39">
        <f t="shared" si="40"/>
        <v>10413.4218</v>
      </c>
      <c r="L55" s="39">
        <f t="shared" si="40"/>
        <v>0</v>
      </c>
      <c r="M55" s="39">
        <f t="shared" si="40"/>
        <v>0</v>
      </c>
      <c r="N55" s="26">
        <v>100</v>
      </c>
      <c r="O55" s="27">
        <f>SUM(E55/D55*100)</f>
        <v>99.627689003904109</v>
      </c>
      <c r="P55" s="4" t="s">
        <v>148</v>
      </c>
      <c r="Q55" s="70">
        <v>133</v>
      </c>
      <c r="R55" s="70">
        <v>140</v>
      </c>
      <c r="S55" s="84">
        <f t="shared" si="32"/>
        <v>105.26315789473684</v>
      </c>
    </row>
    <row r="56" spans="1:19" s="9" customFormat="1" ht="48" customHeight="1">
      <c r="A56" s="157" t="s">
        <v>51</v>
      </c>
      <c r="B56" s="157" t="s">
        <v>178</v>
      </c>
      <c r="C56" s="157"/>
      <c r="D56" s="161">
        <f t="shared" ref="D56:E106" si="41">SUM(F56+H56+J56+L56)</f>
        <v>10452.337</v>
      </c>
      <c r="E56" s="161">
        <f t="shared" ref="E56:E106" si="42">SUM(G56+I56+K56+M56)</f>
        <v>10413.4218</v>
      </c>
      <c r="F56" s="161">
        <v>0</v>
      </c>
      <c r="G56" s="161">
        <v>0</v>
      </c>
      <c r="H56" s="161">
        <v>0</v>
      </c>
      <c r="I56" s="161">
        <v>0</v>
      </c>
      <c r="J56" s="161">
        <v>10452.337</v>
      </c>
      <c r="K56" s="161">
        <v>10413.4218</v>
      </c>
      <c r="L56" s="161">
        <v>0</v>
      </c>
      <c r="M56" s="161">
        <v>0</v>
      </c>
      <c r="N56" s="195">
        <v>100</v>
      </c>
      <c r="O56" s="153">
        <f t="shared" si="39"/>
        <v>99.627689003904109</v>
      </c>
      <c r="P56" s="4" t="s">
        <v>261</v>
      </c>
      <c r="Q56" s="70">
        <v>207</v>
      </c>
      <c r="R56" s="70">
        <v>207</v>
      </c>
      <c r="S56" s="84">
        <f t="shared" ref="S56" si="43">SUM(R56/Q56*100)</f>
        <v>100</v>
      </c>
    </row>
    <row r="57" spans="1:19" s="9" customFormat="1" ht="58.5" hidden="1" customHeight="1">
      <c r="A57" s="158"/>
      <c r="B57" s="158"/>
      <c r="C57" s="158"/>
      <c r="D57" s="194"/>
      <c r="E57" s="194"/>
      <c r="F57" s="194"/>
      <c r="G57" s="194"/>
      <c r="H57" s="194"/>
      <c r="I57" s="194"/>
      <c r="J57" s="194"/>
      <c r="K57" s="194"/>
      <c r="L57" s="194"/>
      <c r="M57" s="194"/>
      <c r="N57" s="197"/>
      <c r="O57" s="198"/>
      <c r="P57" s="4"/>
      <c r="Q57" s="70"/>
      <c r="R57" s="70"/>
      <c r="S57" s="84"/>
    </row>
    <row r="58" spans="1:19" s="9" customFormat="1" ht="30.75" customHeight="1">
      <c r="A58" s="58">
        <v>5</v>
      </c>
      <c r="B58" s="58" t="s">
        <v>24</v>
      </c>
      <c r="C58" s="52" t="s">
        <v>253</v>
      </c>
      <c r="D58" s="134">
        <v>0</v>
      </c>
      <c r="E58" s="134">
        <v>0</v>
      </c>
      <c r="F58" s="59">
        <v>0</v>
      </c>
      <c r="G58" s="95">
        <v>0</v>
      </c>
      <c r="H58" s="95">
        <v>0</v>
      </c>
      <c r="I58" s="95">
        <v>0</v>
      </c>
      <c r="J58" s="95">
        <v>0</v>
      </c>
      <c r="K58" s="95">
        <v>0</v>
      </c>
      <c r="L58" s="95">
        <v>0</v>
      </c>
      <c r="M58" s="95">
        <v>0</v>
      </c>
      <c r="N58" s="125">
        <v>0</v>
      </c>
      <c r="O58" s="126">
        <v>0</v>
      </c>
      <c r="P58" s="60" t="s">
        <v>263</v>
      </c>
      <c r="Q58" s="85">
        <v>45</v>
      </c>
      <c r="R58" s="85">
        <v>45</v>
      </c>
      <c r="S58" s="86">
        <v>100</v>
      </c>
    </row>
    <row r="59" spans="1:19" s="9" customFormat="1" ht="38.25" customHeight="1">
      <c r="A59" s="52">
        <v>6</v>
      </c>
      <c r="B59" s="52" t="s">
        <v>25</v>
      </c>
      <c r="C59" s="52" t="s">
        <v>238</v>
      </c>
      <c r="D59" s="53">
        <f t="shared" ref="D59:E61" si="44">SUM(F59+H59+J59+L59)</f>
        <v>1867.095</v>
      </c>
      <c r="E59" s="53">
        <f t="shared" si="44"/>
        <v>1838.693</v>
      </c>
      <c r="F59" s="53">
        <f>SUM(F60+F62)</f>
        <v>0</v>
      </c>
      <c r="G59" s="53">
        <f t="shared" ref="G59:M59" si="45">SUM(G60+G62)</f>
        <v>0</v>
      </c>
      <c r="H59" s="53">
        <f t="shared" si="45"/>
        <v>682</v>
      </c>
      <c r="I59" s="53">
        <f>SUM(I60+I62)</f>
        <v>682</v>
      </c>
      <c r="J59" s="53">
        <f t="shared" si="45"/>
        <v>1185.095</v>
      </c>
      <c r="K59" s="53">
        <f t="shared" si="45"/>
        <v>1156.693</v>
      </c>
      <c r="L59" s="53">
        <f t="shared" si="45"/>
        <v>0</v>
      </c>
      <c r="M59" s="53">
        <f t="shared" si="45"/>
        <v>0</v>
      </c>
      <c r="N59" s="54">
        <f>SUM(N60)</f>
        <v>100</v>
      </c>
      <c r="O59" s="127">
        <f>SUM(E59/D59*100)</f>
        <v>98.4788133437238</v>
      </c>
      <c r="P59" s="28" t="s">
        <v>149</v>
      </c>
      <c r="Q59" s="70">
        <v>40.6</v>
      </c>
      <c r="R59" s="70">
        <v>63.2</v>
      </c>
      <c r="S59" s="69">
        <f>R59/Q59*100</f>
        <v>155.66502463054189</v>
      </c>
    </row>
    <row r="60" spans="1:19" s="9" customFormat="1" ht="41.25" customHeight="1">
      <c r="A60" s="4" t="s">
        <v>62</v>
      </c>
      <c r="B60" s="47" t="s">
        <v>60</v>
      </c>
      <c r="C60" s="4"/>
      <c r="D60" s="6">
        <f t="shared" si="44"/>
        <v>1867.095</v>
      </c>
      <c r="E60" s="6">
        <f t="shared" si="44"/>
        <v>1838.693</v>
      </c>
      <c r="F60" s="6">
        <f>SUM(F61)</f>
        <v>0</v>
      </c>
      <c r="G60" s="6">
        <f t="shared" ref="G60:M60" si="46">SUM(G61)</f>
        <v>0</v>
      </c>
      <c r="H60" s="6">
        <f t="shared" si="46"/>
        <v>682</v>
      </c>
      <c r="I60" s="6">
        <f t="shared" si="46"/>
        <v>682</v>
      </c>
      <c r="J60" s="6">
        <f t="shared" si="46"/>
        <v>1185.095</v>
      </c>
      <c r="K60" s="6">
        <f t="shared" si="46"/>
        <v>1156.693</v>
      </c>
      <c r="L60" s="6">
        <f t="shared" si="46"/>
        <v>0</v>
      </c>
      <c r="M60" s="6">
        <f t="shared" si="46"/>
        <v>0</v>
      </c>
      <c r="N60" s="7">
        <v>100</v>
      </c>
      <c r="O60" s="8">
        <f t="shared" ref="O60:O61" si="47">SUM(E60/D60*100)</f>
        <v>98.4788133437238</v>
      </c>
      <c r="P60" s="28" t="s">
        <v>150</v>
      </c>
      <c r="Q60" s="70">
        <v>71</v>
      </c>
      <c r="R60" s="70">
        <v>95</v>
      </c>
      <c r="S60" s="69">
        <f>R60/Q60*100</f>
        <v>133.80281690140845</v>
      </c>
    </row>
    <row r="61" spans="1:19" s="9" customFormat="1" ht="54.75" customHeight="1">
      <c r="A61" s="4" t="s">
        <v>63</v>
      </c>
      <c r="B61" s="28" t="s">
        <v>61</v>
      </c>
      <c r="C61" s="4"/>
      <c r="D61" s="13">
        <f t="shared" si="44"/>
        <v>1867.095</v>
      </c>
      <c r="E61" s="13">
        <f t="shared" si="44"/>
        <v>1838.693</v>
      </c>
      <c r="F61" s="13">
        <v>0</v>
      </c>
      <c r="G61" s="13">
        <v>0</v>
      </c>
      <c r="H61" s="13">
        <v>682</v>
      </c>
      <c r="I61" s="13">
        <v>682</v>
      </c>
      <c r="J61" s="13">
        <v>1185.095</v>
      </c>
      <c r="K61" s="13">
        <v>1156.693</v>
      </c>
      <c r="L61" s="13">
        <v>0</v>
      </c>
      <c r="M61" s="13">
        <v>0</v>
      </c>
      <c r="N61" s="14">
        <v>100</v>
      </c>
      <c r="O61" s="8">
        <f t="shared" si="47"/>
        <v>98.4788133437238</v>
      </c>
      <c r="P61" s="28" t="s">
        <v>151</v>
      </c>
      <c r="Q61" s="70">
        <v>4.5</v>
      </c>
      <c r="R61" s="70">
        <v>19.600000000000001</v>
      </c>
      <c r="S61" s="69">
        <f>R61/Q61*100</f>
        <v>435.5555555555556</v>
      </c>
    </row>
    <row r="62" spans="1:19" s="9" customFormat="1" ht="30.75" customHeight="1">
      <c r="A62" s="4" t="s">
        <v>120</v>
      </c>
      <c r="B62" s="47" t="s">
        <v>121</v>
      </c>
      <c r="C62" s="4"/>
      <c r="D62" s="6">
        <f t="shared" ref="D62:E64" si="48">SUM(F62+H62+J62+L62)</f>
        <v>0</v>
      </c>
      <c r="E62" s="6">
        <f t="shared" si="48"/>
        <v>0</v>
      </c>
      <c r="F62" s="6">
        <f>SUM(F63)</f>
        <v>0</v>
      </c>
      <c r="G62" s="6">
        <f t="shared" ref="G62:M62" si="49">SUM(G63)</f>
        <v>0</v>
      </c>
      <c r="H62" s="6">
        <f t="shared" si="49"/>
        <v>0</v>
      </c>
      <c r="I62" s="6">
        <f t="shared" si="49"/>
        <v>0</v>
      </c>
      <c r="J62" s="6">
        <f t="shared" si="49"/>
        <v>0</v>
      </c>
      <c r="K62" s="6">
        <f t="shared" si="49"/>
        <v>0</v>
      </c>
      <c r="L62" s="6">
        <f t="shared" si="49"/>
        <v>0</v>
      </c>
      <c r="M62" s="6">
        <f t="shared" si="49"/>
        <v>0</v>
      </c>
      <c r="N62" s="7">
        <v>0</v>
      </c>
      <c r="O62" s="17">
        <v>0</v>
      </c>
      <c r="P62" s="183" t="s">
        <v>152</v>
      </c>
      <c r="Q62" s="185">
        <v>1</v>
      </c>
      <c r="R62" s="185">
        <v>1</v>
      </c>
      <c r="S62" s="187">
        <v>100</v>
      </c>
    </row>
    <row r="63" spans="1:19" s="9" customFormat="1" ht="25.5">
      <c r="A63" s="4" t="s">
        <v>122</v>
      </c>
      <c r="B63" s="28" t="s">
        <v>61</v>
      </c>
      <c r="C63" s="4"/>
      <c r="D63" s="13">
        <f t="shared" si="48"/>
        <v>0</v>
      </c>
      <c r="E63" s="13">
        <f t="shared" si="48"/>
        <v>0</v>
      </c>
      <c r="F63" s="13"/>
      <c r="G63" s="13"/>
      <c r="H63" s="13"/>
      <c r="I63" s="13"/>
      <c r="J63" s="13"/>
      <c r="K63" s="13"/>
      <c r="L63" s="13"/>
      <c r="M63" s="13"/>
      <c r="N63" s="14">
        <v>0</v>
      </c>
      <c r="O63" s="17">
        <v>0</v>
      </c>
      <c r="P63" s="184"/>
      <c r="Q63" s="186"/>
      <c r="R63" s="186"/>
      <c r="S63" s="186"/>
    </row>
    <row r="64" spans="1:19" s="9" customFormat="1" ht="43.5" customHeight="1">
      <c r="A64" s="97">
        <v>7</v>
      </c>
      <c r="B64" s="97" t="s">
        <v>26</v>
      </c>
      <c r="C64" s="97" t="s">
        <v>238</v>
      </c>
      <c r="D64" s="6">
        <f t="shared" si="48"/>
        <v>10828.348</v>
      </c>
      <c r="E64" s="6">
        <f t="shared" si="48"/>
        <v>10556.017</v>
      </c>
      <c r="F64" s="53">
        <f>SUM(F65+F66+F69)</f>
        <v>0</v>
      </c>
      <c r="G64" s="53">
        <f>SUM(G65+G66+G69)</f>
        <v>0</v>
      </c>
      <c r="H64" s="53">
        <f t="shared" ref="H64:M64" si="50">SUM(H65+H66+H69)</f>
        <v>5935.6</v>
      </c>
      <c r="I64" s="53">
        <f t="shared" si="50"/>
        <v>5935.6</v>
      </c>
      <c r="J64" s="53">
        <f t="shared" si="50"/>
        <v>4892.7479999999996</v>
      </c>
      <c r="K64" s="53">
        <f t="shared" si="50"/>
        <v>4620.4169999999995</v>
      </c>
      <c r="L64" s="53">
        <f t="shared" si="50"/>
        <v>0</v>
      </c>
      <c r="M64" s="53">
        <f t="shared" si="50"/>
        <v>0</v>
      </c>
      <c r="N64" s="54">
        <v>100</v>
      </c>
      <c r="O64" s="55">
        <f>SUM(E64/D64*100)</f>
        <v>97.485018028604173</v>
      </c>
      <c r="P64" s="56" t="s">
        <v>58</v>
      </c>
      <c r="Q64" s="74">
        <v>1059.3</v>
      </c>
      <c r="R64" s="74">
        <v>1473</v>
      </c>
      <c r="S64" s="75">
        <f t="shared" ref="S64:S71" si="51">SUM(R64/Q64*100)</f>
        <v>139.05409232512037</v>
      </c>
    </row>
    <row r="65" spans="1:19" s="9" customFormat="1" ht="58.5" customHeight="1">
      <c r="A65" s="110" t="s">
        <v>30</v>
      </c>
      <c r="B65" s="111" t="s">
        <v>53</v>
      </c>
      <c r="C65" s="110"/>
      <c r="D65" s="112">
        <f t="shared" si="41"/>
        <v>0</v>
      </c>
      <c r="E65" s="112">
        <f t="shared" si="42"/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54">
        <v>0</v>
      </c>
      <c r="O65" s="17">
        <v>0</v>
      </c>
      <c r="P65" s="4" t="s">
        <v>33</v>
      </c>
      <c r="Q65" s="70">
        <v>6</v>
      </c>
      <c r="R65" s="70">
        <v>6</v>
      </c>
      <c r="S65" s="69">
        <f t="shared" si="51"/>
        <v>100</v>
      </c>
    </row>
    <row r="66" spans="1:19" s="9" customFormat="1" ht="56.25" customHeight="1">
      <c r="A66" s="110" t="s">
        <v>31</v>
      </c>
      <c r="B66" s="111" t="s">
        <v>54</v>
      </c>
      <c r="C66" s="110"/>
      <c r="D66" s="112">
        <f>SUM(F66+H66+J66+L66)</f>
        <v>9795.6</v>
      </c>
      <c r="E66" s="112">
        <f>SUM(G66+I66+K66+M66)</f>
        <v>9523.6790000000001</v>
      </c>
      <c r="F66" s="13">
        <f>SUM(F67+F68)</f>
        <v>0</v>
      </c>
      <c r="G66" s="13">
        <f t="shared" ref="G66:M66" si="52">SUM(G67+G68)</f>
        <v>0</v>
      </c>
      <c r="H66" s="13">
        <f t="shared" si="52"/>
        <v>5935.6</v>
      </c>
      <c r="I66" s="13">
        <f t="shared" si="52"/>
        <v>5935.6</v>
      </c>
      <c r="J66" s="13">
        <f t="shared" si="52"/>
        <v>3860</v>
      </c>
      <c r="K66" s="13">
        <f>SUM(K67+K68)</f>
        <v>3588.0789999999997</v>
      </c>
      <c r="L66" s="13">
        <f t="shared" si="52"/>
        <v>0</v>
      </c>
      <c r="M66" s="13">
        <f t="shared" si="52"/>
        <v>0</v>
      </c>
      <c r="N66" s="14">
        <v>100</v>
      </c>
      <c r="O66" s="17">
        <f>SUM(E66/D66*100)</f>
        <v>97.224049573277796</v>
      </c>
      <c r="P66" s="29" t="s">
        <v>34</v>
      </c>
      <c r="Q66" s="70">
        <v>3</v>
      </c>
      <c r="R66" s="70">
        <v>3</v>
      </c>
      <c r="S66" s="69">
        <f t="shared" si="51"/>
        <v>100</v>
      </c>
    </row>
    <row r="67" spans="1:19" s="9" customFormat="1" ht="73.5" customHeight="1">
      <c r="A67" s="110" t="s">
        <v>32</v>
      </c>
      <c r="B67" s="110" t="s">
        <v>127</v>
      </c>
      <c r="C67" s="110"/>
      <c r="D67" s="112">
        <f t="shared" si="41"/>
        <v>2600</v>
      </c>
      <c r="E67" s="112">
        <f t="shared" si="41"/>
        <v>2575.875</v>
      </c>
      <c r="F67" s="13">
        <v>0</v>
      </c>
      <c r="G67" s="13">
        <v>0</v>
      </c>
      <c r="H67" s="13">
        <v>0</v>
      </c>
      <c r="I67" s="13">
        <v>0</v>
      </c>
      <c r="J67" s="13">
        <v>2600</v>
      </c>
      <c r="K67" s="13">
        <v>2575.875</v>
      </c>
      <c r="L67" s="13">
        <v>0</v>
      </c>
      <c r="M67" s="13">
        <v>0</v>
      </c>
      <c r="N67" s="14">
        <v>100</v>
      </c>
      <c r="O67" s="17">
        <f>SUM(E67/D67*100)</f>
        <v>99.072115384615387</v>
      </c>
      <c r="P67" s="29" t="s">
        <v>245</v>
      </c>
      <c r="Q67" s="70">
        <v>3</v>
      </c>
      <c r="R67" s="70">
        <v>3</v>
      </c>
      <c r="S67" s="69">
        <f t="shared" si="51"/>
        <v>100</v>
      </c>
    </row>
    <row r="68" spans="1:19" s="9" customFormat="1" ht="73.5" customHeight="1">
      <c r="A68" s="110" t="s">
        <v>221</v>
      </c>
      <c r="B68" s="110" t="s">
        <v>222</v>
      </c>
      <c r="C68" s="110"/>
      <c r="D68" s="112">
        <f>SUM(F68+H68+J68+L68)</f>
        <v>7195.6</v>
      </c>
      <c r="E68" s="112">
        <f t="shared" si="41"/>
        <v>6947.8040000000001</v>
      </c>
      <c r="F68" s="13">
        <v>0</v>
      </c>
      <c r="G68" s="13">
        <v>0</v>
      </c>
      <c r="H68" s="13">
        <v>5935.6</v>
      </c>
      <c r="I68" s="13">
        <v>5935.6</v>
      </c>
      <c r="J68" s="13">
        <v>1260</v>
      </c>
      <c r="K68" s="13">
        <v>1012.204</v>
      </c>
      <c r="L68" s="13">
        <v>0</v>
      </c>
      <c r="M68" s="13">
        <v>0</v>
      </c>
      <c r="N68" s="14">
        <v>100</v>
      </c>
      <c r="O68" s="17">
        <f t="shared" ref="O68:O70" si="53">SUM(E68/D68*100)</f>
        <v>96.556284396019791</v>
      </c>
      <c r="P68" s="88" t="s">
        <v>246</v>
      </c>
      <c r="Q68" s="70">
        <v>100</v>
      </c>
      <c r="R68" s="70">
        <v>100</v>
      </c>
      <c r="S68" s="69">
        <f t="shared" si="51"/>
        <v>100</v>
      </c>
    </row>
    <row r="69" spans="1:19" s="9" customFormat="1" ht="83.25" customHeight="1">
      <c r="A69" s="110" t="s">
        <v>223</v>
      </c>
      <c r="B69" s="111" t="s">
        <v>224</v>
      </c>
      <c r="C69" s="110"/>
      <c r="D69" s="112">
        <f>SUM(F69+H69+J69+L69)</f>
        <v>1032.748</v>
      </c>
      <c r="E69" s="112">
        <f>SUM(G69+I69+K69+M69)</f>
        <v>1032.338</v>
      </c>
      <c r="F69" s="13">
        <f>F70</f>
        <v>0</v>
      </c>
      <c r="G69" s="13">
        <f t="shared" ref="G69:M69" si="54">G70</f>
        <v>0</v>
      </c>
      <c r="H69" s="13">
        <f t="shared" si="54"/>
        <v>0</v>
      </c>
      <c r="I69" s="13">
        <f t="shared" si="54"/>
        <v>0</v>
      </c>
      <c r="J69" s="13">
        <f t="shared" si="54"/>
        <v>1032.748</v>
      </c>
      <c r="K69" s="13">
        <f t="shared" si="54"/>
        <v>1032.338</v>
      </c>
      <c r="L69" s="13">
        <f t="shared" si="54"/>
        <v>0</v>
      </c>
      <c r="M69" s="13">
        <f t="shared" si="54"/>
        <v>0</v>
      </c>
      <c r="N69" s="14">
        <v>100</v>
      </c>
      <c r="O69" s="17">
        <f t="shared" si="53"/>
        <v>99.960300092568559</v>
      </c>
      <c r="P69" s="121" t="s">
        <v>247</v>
      </c>
      <c r="Q69" s="70">
        <v>76.8</v>
      </c>
      <c r="R69" s="70">
        <v>77.099999999999994</v>
      </c>
      <c r="S69" s="69">
        <f t="shared" si="51"/>
        <v>100.390625</v>
      </c>
    </row>
    <row r="70" spans="1:19" s="9" customFormat="1" ht="76.5" customHeight="1">
      <c r="A70" s="110" t="s">
        <v>225</v>
      </c>
      <c r="B70" s="110" t="s">
        <v>226</v>
      </c>
      <c r="C70" s="110"/>
      <c r="D70" s="112">
        <f>SUM(F70+H70+J70+L70)</f>
        <v>1032.748</v>
      </c>
      <c r="E70" s="112">
        <f>SUM(G70+I70+K70+M70)</f>
        <v>1032.338</v>
      </c>
      <c r="F70" s="13">
        <v>0</v>
      </c>
      <c r="G70" s="13">
        <v>0</v>
      </c>
      <c r="H70" s="13">
        <v>0</v>
      </c>
      <c r="I70" s="13">
        <v>0</v>
      </c>
      <c r="J70" s="13">
        <v>1032.748</v>
      </c>
      <c r="K70" s="13">
        <v>1032.338</v>
      </c>
      <c r="L70" s="13">
        <v>0</v>
      </c>
      <c r="M70" s="13">
        <v>0</v>
      </c>
      <c r="N70" s="14">
        <v>100</v>
      </c>
      <c r="O70" s="17">
        <f t="shared" si="53"/>
        <v>99.960300092568559</v>
      </c>
      <c r="P70" s="88" t="s">
        <v>248</v>
      </c>
      <c r="Q70" s="70">
        <v>90</v>
      </c>
      <c r="R70" s="70">
        <v>90</v>
      </c>
      <c r="S70" s="69">
        <f t="shared" si="51"/>
        <v>100</v>
      </c>
    </row>
    <row r="71" spans="1:19" s="9" customFormat="1" ht="32.25" customHeight="1">
      <c r="A71" s="52">
        <v>8</v>
      </c>
      <c r="B71" s="52" t="s">
        <v>27</v>
      </c>
      <c r="C71" s="52" t="s">
        <v>253</v>
      </c>
      <c r="D71" s="6">
        <f>SUM(F71+H71+J71+L71)</f>
        <v>7732.4</v>
      </c>
      <c r="E71" s="6">
        <f t="shared" si="42"/>
        <v>7588.94</v>
      </c>
      <c r="F71" s="53">
        <f>SUM(F72+F74)</f>
        <v>0</v>
      </c>
      <c r="G71" s="53">
        <f t="shared" ref="G71:M71" si="55">SUM(G72+G74)</f>
        <v>0</v>
      </c>
      <c r="H71" s="53">
        <f t="shared" si="55"/>
        <v>0</v>
      </c>
      <c r="I71" s="53">
        <f t="shared" si="55"/>
        <v>283.39999999999998</v>
      </c>
      <c r="J71" s="53">
        <f t="shared" si="55"/>
        <v>7732.4</v>
      </c>
      <c r="K71" s="53">
        <f t="shared" si="55"/>
        <v>7305.54</v>
      </c>
      <c r="L71" s="53">
        <f t="shared" si="55"/>
        <v>0</v>
      </c>
      <c r="M71" s="53">
        <f t="shared" si="55"/>
        <v>0</v>
      </c>
      <c r="N71" s="54">
        <v>100</v>
      </c>
      <c r="O71" s="55">
        <f>E71/D71*100</f>
        <v>98.144689876364382</v>
      </c>
      <c r="P71" s="56" t="s">
        <v>59</v>
      </c>
      <c r="Q71" s="74">
        <v>102.8</v>
      </c>
      <c r="R71" s="74">
        <v>102</v>
      </c>
      <c r="S71" s="75">
        <f t="shared" si="51"/>
        <v>99.221789883268485</v>
      </c>
    </row>
    <row r="72" spans="1:19" s="9" customFormat="1" ht="54">
      <c r="A72" s="5" t="s">
        <v>264</v>
      </c>
      <c r="B72" s="45" t="s">
        <v>141</v>
      </c>
      <c r="C72" s="5"/>
      <c r="D72" s="6">
        <f t="shared" si="41"/>
        <v>7449</v>
      </c>
      <c r="E72" s="6">
        <f t="shared" si="42"/>
        <v>7305.54</v>
      </c>
      <c r="F72" s="6">
        <f>SUM(F73)</f>
        <v>0</v>
      </c>
      <c r="G72" s="6">
        <f t="shared" ref="G72:M72" si="56">SUM(G73)</f>
        <v>0</v>
      </c>
      <c r="H72" s="6">
        <f t="shared" si="56"/>
        <v>0</v>
      </c>
      <c r="I72" s="6">
        <f t="shared" si="56"/>
        <v>0</v>
      </c>
      <c r="J72" s="6">
        <f t="shared" si="56"/>
        <v>7449</v>
      </c>
      <c r="K72" s="6">
        <f t="shared" si="56"/>
        <v>7305.54</v>
      </c>
      <c r="L72" s="6">
        <f t="shared" si="56"/>
        <v>0</v>
      </c>
      <c r="M72" s="6">
        <f t="shared" si="56"/>
        <v>0</v>
      </c>
      <c r="N72" s="7">
        <v>100</v>
      </c>
      <c r="O72" s="8">
        <f>E72/D72*100</f>
        <v>98.074103906564631</v>
      </c>
      <c r="P72" s="4" t="s">
        <v>57</v>
      </c>
      <c r="Q72" s="70">
        <v>3207</v>
      </c>
      <c r="R72" s="70">
        <v>4187.1000000000004</v>
      </c>
      <c r="S72" s="69">
        <f>SUM(R72/Q72*100)</f>
        <v>130.56127221702528</v>
      </c>
    </row>
    <row r="73" spans="1:19" s="9" customFormat="1" ht="30.75" customHeight="1">
      <c r="A73" s="18" t="s">
        <v>265</v>
      </c>
      <c r="B73" s="4" t="s">
        <v>140</v>
      </c>
      <c r="C73" s="4"/>
      <c r="D73" s="13">
        <f t="shared" si="41"/>
        <v>7449</v>
      </c>
      <c r="E73" s="13">
        <f t="shared" si="42"/>
        <v>7305.54</v>
      </c>
      <c r="F73" s="13">
        <v>0</v>
      </c>
      <c r="G73" s="13">
        <v>0</v>
      </c>
      <c r="H73" s="13">
        <v>0</v>
      </c>
      <c r="I73" s="13">
        <v>0</v>
      </c>
      <c r="J73" s="13">
        <v>7449</v>
      </c>
      <c r="K73" s="13">
        <v>7305.54</v>
      </c>
      <c r="L73" s="13">
        <v>0</v>
      </c>
      <c r="M73" s="13">
        <v>0</v>
      </c>
      <c r="N73" s="13">
        <v>100</v>
      </c>
      <c r="O73" s="17">
        <f>SUM(E73/D73*100)</f>
        <v>98.074103906564631</v>
      </c>
      <c r="P73" s="4" t="s">
        <v>239</v>
      </c>
      <c r="Q73" s="70">
        <v>42068</v>
      </c>
      <c r="R73" s="70">
        <v>83091</v>
      </c>
      <c r="S73" s="69">
        <f>SUM(R73/Q73*100)</f>
        <v>197.5159265950366</v>
      </c>
    </row>
    <row r="74" spans="1:19" s="9" customFormat="1" ht="40.5">
      <c r="A74" s="114" t="s">
        <v>96</v>
      </c>
      <c r="B74" s="45" t="s">
        <v>114</v>
      </c>
      <c r="C74" s="4"/>
      <c r="D74" s="6">
        <f t="shared" ref="D74:E75" si="57">SUM(F74+H74+J74+L74)</f>
        <v>283.39999999999998</v>
      </c>
      <c r="E74" s="6">
        <f t="shared" si="57"/>
        <v>283.39999999999998</v>
      </c>
      <c r="F74" s="6">
        <f>SUM(F75)</f>
        <v>0</v>
      </c>
      <c r="G74" s="6">
        <f t="shared" ref="G74:M74" si="58">SUM(G75)</f>
        <v>0</v>
      </c>
      <c r="H74" s="6">
        <f t="shared" si="58"/>
        <v>0</v>
      </c>
      <c r="I74" s="6">
        <f t="shared" si="58"/>
        <v>283.39999999999998</v>
      </c>
      <c r="J74" s="6">
        <f t="shared" si="58"/>
        <v>283.39999999999998</v>
      </c>
      <c r="K74" s="6">
        <f t="shared" si="58"/>
        <v>0</v>
      </c>
      <c r="L74" s="6">
        <f t="shared" si="58"/>
        <v>0</v>
      </c>
      <c r="M74" s="6">
        <f t="shared" si="58"/>
        <v>0</v>
      </c>
      <c r="N74" s="7">
        <v>100</v>
      </c>
      <c r="O74" s="8">
        <v>100</v>
      </c>
      <c r="P74" s="4" t="s">
        <v>115</v>
      </c>
      <c r="Q74" s="70">
        <v>65</v>
      </c>
      <c r="R74" s="70">
        <v>65</v>
      </c>
      <c r="S74" s="69">
        <f>SUM(R74/Q74*100)</f>
        <v>100</v>
      </c>
    </row>
    <row r="75" spans="1:19" s="9" customFormat="1" ht="25.5">
      <c r="A75" s="113" t="s">
        <v>97</v>
      </c>
      <c r="B75" s="4" t="s">
        <v>115</v>
      </c>
      <c r="C75" s="4"/>
      <c r="D75" s="13">
        <f t="shared" si="57"/>
        <v>283.39999999999998</v>
      </c>
      <c r="E75" s="13">
        <f t="shared" si="57"/>
        <v>283.39999999999998</v>
      </c>
      <c r="F75" s="13">
        <v>0</v>
      </c>
      <c r="G75" s="13">
        <v>0</v>
      </c>
      <c r="H75" s="13">
        <v>0</v>
      </c>
      <c r="I75" s="13">
        <v>283.39999999999998</v>
      </c>
      <c r="J75" s="13">
        <v>283.39999999999998</v>
      </c>
      <c r="K75" s="13">
        <v>0</v>
      </c>
      <c r="L75" s="13">
        <v>0</v>
      </c>
      <c r="M75" s="13">
        <v>0</v>
      </c>
      <c r="N75" s="13">
        <v>100</v>
      </c>
      <c r="O75" s="17">
        <v>100</v>
      </c>
      <c r="P75" s="4"/>
      <c r="Q75" s="70"/>
      <c r="R75" s="70"/>
      <c r="S75" s="69"/>
    </row>
    <row r="76" spans="1:19" s="9" customFormat="1" ht="47.25" customHeight="1">
      <c r="A76" s="52">
        <v>9</v>
      </c>
      <c r="B76" s="52" t="s">
        <v>28</v>
      </c>
      <c r="C76" s="52" t="s">
        <v>238</v>
      </c>
      <c r="D76" s="6">
        <f>SUM(F76+H76+J76+L76)</f>
        <v>4140.9259000000002</v>
      </c>
      <c r="E76" s="6">
        <f t="shared" si="42"/>
        <v>4140.8759</v>
      </c>
      <c r="F76" s="53">
        <f>F77</f>
        <v>0</v>
      </c>
      <c r="G76" s="53">
        <f t="shared" ref="G76:M76" si="59">G77</f>
        <v>0</v>
      </c>
      <c r="H76" s="53">
        <f t="shared" si="59"/>
        <v>4140.9259000000002</v>
      </c>
      <c r="I76" s="53">
        <f t="shared" si="59"/>
        <v>4140.8759</v>
      </c>
      <c r="J76" s="53">
        <f t="shared" si="59"/>
        <v>0</v>
      </c>
      <c r="K76" s="53">
        <f t="shared" si="59"/>
        <v>0</v>
      </c>
      <c r="L76" s="53">
        <f t="shared" si="59"/>
        <v>0</v>
      </c>
      <c r="M76" s="53">
        <f t="shared" si="59"/>
        <v>0</v>
      </c>
      <c r="N76" s="54">
        <v>100</v>
      </c>
      <c r="O76" s="57">
        <f>E76/D76*100</f>
        <v>99.998792540576488</v>
      </c>
      <c r="P76" s="56" t="s">
        <v>277</v>
      </c>
      <c r="Q76" s="73">
        <v>70</v>
      </c>
      <c r="R76" s="73">
        <v>67.484999999999999</v>
      </c>
      <c r="S76" s="69">
        <f t="shared" ref="S76:S78" si="60">SUM(R76/Q76*100)</f>
        <v>96.407142857142858</v>
      </c>
    </row>
    <row r="77" spans="1:19" s="9" customFormat="1" ht="41.25" customHeight="1">
      <c r="A77" s="5" t="s">
        <v>227</v>
      </c>
      <c r="B77" s="45" t="s">
        <v>229</v>
      </c>
      <c r="C77" s="5"/>
      <c r="D77" s="6">
        <f>SUM(D78:D79)</f>
        <v>4140.9259000000002</v>
      </c>
      <c r="E77" s="6">
        <f t="shared" ref="E77:M77" si="61">SUM(E78:E79)</f>
        <v>4140.8759</v>
      </c>
      <c r="F77" s="6">
        <f t="shared" si="61"/>
        <v>0</v>
      </c>
      <c r="G77" s="6">
        <f t="shared" si="61"/>
        <v>0</v>
      </c>
      <c r="H77" s="6">
        <f t="shared" si="61"/>
        <v>4140.9259000000002</v>
      </c>
      <c r="I77" s="6">
        <f t="shared" si="61"/>
        <v>4140.8759</v>
      </c>
      <c r="J77" s="6">
        <f t="shared" si="61"/>
        <v>0</v>
      </c>
      <c r="K77" s="6">
        <f t="shared" si="61"/>
        <v>0</v>
      </c>
      <c r="L77" s="6">
        <f t="shared" si="61"/>
        <v>0</v>
      </c>
      <c r="M77" s="6">
        <f t="shared" si="61"/>
        <v>0</v>
      </c>
      <c r="N77" s="7">
        <v>100</v>
      </c>
      <c r="O77" s="57">
        <f>E77/D77*100</f>
        <v>99.998792540576488</v>
      </c>
      <c r="P77" s="4" t="s">
        <v>249</v>
      </c>
      <c r="Q77" s="70">
        <v>9.1</v>
      </c>
      <c r="R77" s="70">
        <v>6.1109999999999998</v>
      </c>
      <c r="S77" s="69">
        <f t="shared" si="60"/>
        <v>67.153846153846146</v>
      </c>
    </row>
    <row r="78" spans="1:19" s="9" customFormat="1" ht="41.25" customHeight="1">
      <c r="A78" s="4" t="s">
        <v>228</v>
      </c>
      <c r="B78" s="4" t="s">
        <v>124</v>
      </c>
      <c r="C78" s="4"/>
      <c r="D78" s="13">
        <f t="shared" ref="D78" si="62">SUM(F78+H78+J78+L78)</f>
        <v>1371.3559</v>
      </c>
      <c r="E78" s="13">
        <f t="shared" ref="E78" si="63">SUM(G78+I78+K78+M78)</f>
        <v>1371.3559</v>
      </c>
      <c r="F78" s="13"/>
      <c r="G78" s="13"/>
      <c r="H78" s="13">
        <v>1371.3559</v>
      </c>
      <c r="I78" s="13">
        <v>1371.3559</v>
      </c>
      <c r="J78" s="13">
        <v>0</v>
      </c>
      <c r="K78" s="13">
        <v>0</v>
      </c>
      <c r="L78" s="13">
        <v>0</v>
      </c>
      <c r="M78" s="13">
        <v>0</v>
      </c>
      <c r="N78" s="14">
        <v>100</v>
      </c>
      <c r="O78" s="57">
        <f>E78/D78*100</f>
        <v>100</v>
      </c>
      <c r="P78" s="4" t="s">
        <v>278</v>
      </c>
      <c r="Q78" s="70">
        <v>8</v>
      </c>
      <c r="R78" s="70">
        <v>5.6959999999999997</v>
      </c>
      <c r="S78" s="69">
        <f t="shared" si="60"/>
        <v>71.2</v>
      </c>
    </row>
    <row r="79" spans="1:19" s="9" customFormat="1">
      <c r="A79" s="5" t="s">
        <v>267</v>
      </c>
      <c r="B79" s="4" t="s">
        <v>266</v>
      </c>
      <c r="C79" s="5"/>
      <c r="D79" s="13">
        <f t="shared" si="41"/>
        <v>2769.57</v>
      </c>
      <c r="E79" s="13">
        <f t="shared" si="42"/>
        <v>2769.52</v>
      </c>
      <c r="F79" s="13">
        <v>0</v>
      </c>
      <c r="G79" s="13">
        <v>0</v>
      </c>
      <c r="H79" s="13">
        <v>2769.57</v>
      </c>
      <c r="I79" s="13">
        <v>2769.52</v>
      </c>
      <c r="J79" s="41">
        <v>0</v>
      </c>
      <c r="K79" s="41">
        <v>0</v>
      </c>
      <c r="L79" s="13">
        <v>0</v>
      </c>
      <c r="M79" s="13">
        <v>0</v>
      </c>
      <c r="N79" s="14">
        <v>100</v>
      </c>
      <c r="O79" s="57">
        <f>E79/D79*100</f>
        <v>99.998194665597907</v>
      </c>
      <c r="P79" s="4" t="s">
        <v>153</v>
      </c>
      <c r="Q79" s="70">
        <v>570</v>
      </c>
      <c r="R79" s="70">
        <v>362</v>
      </c>
      <c r="S79" s="69">
        <f>SUM(Q79/R79*100)</f>
        <v>157.45856353591162</v>
      </c>
    </row>
    <row r="80" spans="1:19" s="9" customFormat="1" ht="27.75" customHeight="1">
      <c r="A80" s="5">
        <v>10</v>
      </c>
      <c r="B80" s="5" t="s">
        <v>29</v>
      </c>
      <c r="C80" s="5" t="s">
        <v>238</v>
      </c>
      <c r="D80" s="6">
        <f>SUM(F80+H80+J80+L80)</f>
        <v>53669.699000000001</v>
      </c>
      <c r="E80" s="6">
        <f t="shared" si="42"/>
        <v>52831.040000000008</v>
      </c>
      <c r="F80" s="6">
        <f>SUM(F81+F83+F89+F85+F87)</f>
        <v>51</v>
      </c>
      <c r="G80" s="6">
        <f>SUM(G81+G83+G89+G85+G87)</f>
        <v>51</v>
      </c>
      <c r="H80" s="6">
        <f t="shared" ref="H80:M80" si="64">SUM(H81+H83+H89+H85+H87)</f>
        <v>1122.489</v>
      </c>
      <c r="I80" s="6">
        <f t="shared" si="64"/>
        <v>1122.489</v>
      </c>
      <c r="J80" s="6">
        <f t="shared" si="64"/>
        <v>52496.21</v>
      </c>
      <c r="K80" s="6">
        <f t="shared" si="64"/>
        <v>51657.551000000007</v>
      </c>
      <c r="L80" s="6">
        <f t="shared" si="64"/>
        <v>0</v>
      </c>
      <c r="M80" s="6">
        <f t="shared" si="64"/>
        <v>0</v>
      </c>
      <c r="N80" s="7">
        <v>100</v>
      </c>
      <c r="O80" s="8">
        <f>SUM(E80/D80*100)</f>
        <v>98.437369659926745</v>
      </c>
      <c r="P80" s="4"/>
      <c r="Q80" s="70"/>
      <c r="R80" s="70"/>
      <c r="S80" s="69"/>
    </row>
    <row r="81" spans="1:19" s="9" customFormat="1" ht="47.25" customHeight="1">
      <c r="A81" s="5" t="s">
        <v>98</v>
      </c>
      <c r="B81" s="45" t="s">
        <v>89</v>
      </c>
      <c r="C81" s="5" t="s">
        <v>238</v>
      </c>
      <c r="D81" s="6">
        <f t="shared" si="41"/>
        <v>31170.699000000001</v>
      </c>
      <c r="E81" s="6">
        <f t="shared" si="42"/>
        <v>30740.637000000002</v>
      </c>
      <c r="F81" s="6">
        <f>SUM(F82)</f>
        <v>0</v>
      </c>
      <c r="G81" s="6">
        <f t="shared" ref="G81:M81" si="65">SUM(G82)</f>
        <v>0</v>
      </c>
      <c r="H81" s="6">
        <f t="shared" si="65"/>
        <v>1122.489</v>
      </c>
      <c r="I81" s="6">
        <f t="shared" si="65"/>
        <v>1122.489</v>
      </c>
      <c r="J81" s="6">
        <f t="shared" si="65"/>
        <v>30048.21</v>
      </c>
      <c r="K81" s="6">
        <f t="shared" si="65"/>
        <v>29618.148000000001</v>
      </c>
      <c r="L81" s="6">
        <f t="shared" si="65"/>
        <v>0</v>
      </c>
      <c r="M81" s="6">
        <f t="shared" si="65"/>
        <v>0</v>
      </c>
      <c r="N81" s="7">
        <v>100</v>
      </c>
      <c r="O81" s="8">
        <f t="shared" ref="O81:O90" si="66">SUM(E81/D81*100)</f>
        <v>98.620300430221349</v>
      </c>
      <c r="P81" s="30" t="s">
        <v>91</v>
      </c>
      <c r="Q81" s="70" t="s">
        <v>92</v>
      </c>
      <c r="R81" s="70" t="s">
        <v>92</v>
      </c>
      <c r="S81" s="69">
        <v>100</v>
      </c>
    </row>
    <row r="82" spans="1:19" s="9" customFormat="1" ht="53.25" customHeight="1">
      <c r="A82" s="4" t="s">
        <v>99</v>
      </c>
      <c r="B82" s="4" t="s">
        <v>195</v>
      </c>
      <c r="C82" s="5"/>
      <c r="D82" s="13">
        <f>SUM(F82+H82+J82+L82)</f>
        <v>31170.699000000001</v>
      </c>
      <c r="E82" s="13">
        <f t="shared" si="42"/>
        <v>30740.637000000002</v>
      </c>
      <c r="F82" s="13">
        <v>0</v>
      </c>
      <c r="G82" s="13">
        <v>0</v>
      </c>
      <c r="H82" s="13">
        <v>1122.489</v>
      </c>
      <c r="I82" s="13">
        <v>1122.489</v>
      </c>
      <c r="J82" s="13">
        <v>30048.21</v>
      </c>
      <c r="K82" s="13">
        <v>29618.148000000001</v>
      </c>
      <c r="L82" s="13">
        <v>0</v>
      </c>
      <c r="M82" s="13">
        <v>0</v>
      </c>
      <c r="N82" s="14">
        <v>100</v>
      </c>
      <c r="O82" s="14">
        <f t="shared" si="66"/>
        <v>98.620300430221349</v>
      </c>
      <c r="P82" s="4"/>
      <c r="Q82" s="70"/>
      <c r="R82" s="70"/>
      <c r="S82" s="69"/>
    </row>
    <row r="83" spans="1:19" s="9" customFormat="1" ht="40.5">
      <c r="A83" s="5" t="s">
        <v>100</v>
      </c>
      <c r="B83" s="45" t="s">
        <v>90</v>
      </c>
      <c r="C83" s="5" t="s">
        <v>238</v>
      </c>
      <c r="D83" s="6">
        <f t="shared" si="41"/>
        <v>730</v>
      </c>
      <c r="E83" s="6">
        <f t="shared" si="42"/>
        <v>654.29</v>
      </c>
      <c r="F83" s="6">
        <f>SUM(F84)</f>
        <v>0</v>
      </c>
      <c r="G83" s="6">
        <f t="shared" ref="G83:M83" si="67">SUM(G84)</f>
        <v>0</v>
      </c>
      <c r="H83" s="6">
        <f t="shared" si="67"/>
        <v>0</v>
      </c>
      <c r="I83" s="6">
        <f t="shared" si="67"/>
        <v>0</v>
      </c>
      <c r="J83" s="6">
        <f t="shared" si="67"/>
        <v>730</v>
      </c>
      <c r="K83" s="6">
        <f t="shared" si="67"/>
        <v>654.29</v>
      </c>
      <c r="L83" s="6">
        <f t="shared" si="67"/>
        <v>0</v>
      </c>
      <c r="M83" s="6">
        <f t="shared" si="67"/>
        <v>0</v>
      </c>
      <c r="N83" s="7">
        <v>100</v>
      </c>
      <c r="O83" s="8">
        <f t="shared" si="66"/>
        <v>89.628767123287673</v>
      </c>
      <c r="P83" s="30" t="s">
        <v>94</v>
      </c>
      <c r="Q83" s="70">
        <v>2</v>
      </c>
      <c r="R83" s="70">
        <v>2</v>
      </c>
      <c r="S83" s="69">
        <v>100</v>
      </c>
    </row>
    <row r="84" spans="1:19" s="9" customFormat="1" ht="32.25" customHeight="1">
      <c r="A84" s="4" t="s">
        <v>101</v>
      </c>
      <c r="B84" s="4" t="s">
        <v>196</v>
      </c>
      <c r="C84" s="4"/>
      <c r="D84" s="13">
        <f t="shared" si="41"/>
        <v>730</v>
      </c>
      <c r="E84" s="13">
        <f t="shared" si="42"/>
        <v>654.29</v>
      </c>
      <c r="F84" s="13">
        <v>0</v>
      </c>
      <c r="G84" s="13">
        <v>0</v>
      </c>
      <c r="H84" s="13">
        <v>0</v>
      </c>
      <c r="I84" s="13">
        <v>0</v>
      </c>
      <c r="J84" s="13">
        <v>730</v>
      </c>
      <c r="K84" s="13">
        <v>654.29</v>
      </c>
      <c r="L84" s="13">
        <v>0</v>
      </c>
      <c r="M84" s="13">
        <v>0</v>
      </c>
      <c r="N84" s="14">
        <v>100</v>
      </c>
      <c r="O84" s="17">
        <f t="shared" si="66"/>
        <v>89.628767123287673</v>
      </c>
      <c r="P84" s="30" t="s">
        <v>93</v>
      </c>
      <c r="Q84" s="70" t="s">
        <v>92</v>
      </c>
      <c r="R84" s="70" t="s">
        <v>92</v>
      </c>
      <c r="S84" s="69">
        <v>100</v>
      </c>
    </row>
    <row r="85" spans="1:19" s="9" customFormat="1" ht="40.5">
      <c r="A85" s="5" t="s">
        <v>102</v>
      </c>
      <c r="B85" s="45" t="s">
        <v>142</v>
      </c>
      <c r="C85" s="5" t="s">
        <v>238</v>
      </c>
      <c r="D85" s="6">
        <f t="shared" ref="D85:D86" si="68">SUM(F85+H85+J85+L85)</f>
        <v>20671</v>
      </c>
      <c r="E85" s="6">
        <f t="shared" ref="E85:E86" si="69">SUM(G85+I85+K85+M85)</f>
        <v>20341.080000000002</v>
      </c>
      <c r="F85" s="6">
        <f t="shared" ref="F85:M85" si="70">SUM(F86)</f>
        <v>0</v>
      </c>
      <c r="G85" s="6">
        <f t="shared" si="70"/>
        <v>0</v>
      </c>
      <c r="H85" s="6">
        <f t="shared" si="70"/>
        <v>0</v>
      </c>
      <c r="I85" s="6">
        <f t="shared" si="70"/>
        <v>0</v>
      </c>
      <c r="J85" s="6">
        <f t="shared" si="70"/>
        <v>20671</v>
      </c>
      <c r="K85" s="6">
        <f t="shared" si="70"/>
        <v>20341.080000000002</v>
      </c>
      <c r="L85" s="6">
        <f t="shared" si="70"/>
        <v>0</v>
      </c>
      <c r="M85" s="6">
        <f t="shared" si="70"/>
        <v>0</v>
      </c>
      <c r="N85" s="7">
        <v>100</v>
      </c>
      <c r="O85" s="8">
        <f t="shared" ref="O85:O88" si="71">SUM(E85/D85*100)</f>
        <v>98.403947559382715</v>
      </c>
      <c r="P85" s="30"/>
      <c r="Q85" s="70"/>
      <c r="R85" s="70"/>
      <c r="S85" s="69"/>
    </row>
    <row r="86" spans="1:19" s="9" customFormat="1" ht="41.25" customHeight="1">
      <c r="A86" s="4" t="s">
        <v>103</v>
      </c>
      <c r="B86" s="4" t="s">
        <v>197</v>
      </c>
      <c r="C86" s="5"/>
      <c r="D86" s="13">
        <f t="shared" si="68"/>
        <v>20671</v>
      </c>
      <c r="E86" s="13">
        <f t="shared" si="69"/>
        <v>20341.080000000002</v>
      </c>
      <c r="F86" s="13">
        <v>0</v>
      </c>
      <c r="G86" s="13">
        <v>0</v>
      </c>
      <c r="H86" s="13">
        <v>0</v>
      </c>
      <c r="I86" s="13">
        <v>0</v>
      </c>
      <c r="J86" s="13">
        <v>20671</v>
      </c>
      <c r="K86" s="13">
        <v>20341.080000000002</v>
      </c>
      <c r="L86" s="13">
        <v>0</v>
      </c>
      <c r="M86" s="13">
        <v>0</v>
      </c>
      <c r="N86" s="14">
        <v>100</v>
      </c>
      <c r="O86" s="17">
        <f t="shared" si="71"/>
        <v>98.403947559382715</v>
      </c>
      <c r="P86" s="30"/>
      <c r="Q86" s="70"/>
      <c r="R86" s="70"/>
      <c r="S86" s="69"/>
    </row>
    <row r="87" spans="1:19" s="9" customFormat="1" ht="45" customHeight="1">
      <c r="A87" s="110" t="s">
        <v>179</v>
      </c>
      <c r="B87" s="111" t="s">
        <v>230</v>
      </c>
      <c r="C87" s="5"/>
      <c r="D87" s="13">
        <f>SUM(F87+H87+J87+L87)</f>
        <v>1047</v>
      </c>
      <c r="E87" s="13">
        <f>SUM(G87+I87+K87+M87)</f>
        <v>1044.0329999999999</v>
      </c>
      <c r="F87" s="13">
        <f>F88</f>
        <v>0</v>
      </c>
      <c r="G87" s="13">
        <f t="shared" ref="G87:M87" si="72">G88</f>
        <v>0</v>
      </c>
      <c r="H87" s="13">
        <f t="shared" si="72"/>
        <v>0</v>
      </c>
      <c r="I87" s="13">
        <f t="shared" si="72"/>
        <v>0</v>
      </c>
      <c r="J87" s="13">
        <f t="shared" si="72"/>
        <v>1047</v>
      </c>
      <c r="K87" s="13">
        <f t="shared" si="72"/>
        <v>1044.0329999999999</v>
      </c>
      <c r="L87" s="13">
        <f t="shared" si="72"/>
        <v>0</v>
      </c>
      <c r="M87" s="13">
        <f t="shared" si="72"/>
        <v>0</v>
      </c>
      <c r="N87" s="14">
        <v>100</v>
      </c>
      <c r="O87" s="17">
        <f t="shared" si="71"/>
        <v>99.716618911174777</v>
      </c>
      <c r="P87" s="30"/>
      <c r="Q87" s="70"/>
      <c r="R87" s="70"/>
      <c r="S87" s="69"/>
    </row>
    <row r="88" spans="1:19" s="9" customFormat="1" ht="25.5">
      <c r="A88" s="110" t="s">
        <v>180</v>
      </c>
      <c r="B88" s="110" t="s">
        <v>231</v>
      </c>
      <c r="C88" s="5"/>
      <c r="D88" s="13">
        <f>SUM(F88+H88+J88+L88)</f>
        <v>1047</v>
      </c>
      <c r="E88" s="13">
        <f>SUM(G88+I88+K88+M88)</f>
        <v>1044.0329999999999</v>
      </c>
      <c r="F88" s="13">
        <v>0</v>
      </c>
      <c r="G88" s="13">
        <v>0</v>
      </c>
      <c r="H88" s="13">
        <v>0</v>
      </c>
      <c r="I88" s="13">
        <v>0</v>
      </c>
      <c r="J88" s="13">
        <v>1047</v>
      </c>
      <c r="K88" s="13">
        <v>1044.0329999999999</v>
      </c>
      <c r="L88" s="13">
        <v>0</v>
      </c>
      <c r="M88" s="13">
        <v>0</v>
      </c>
      <c r="N88" s="14">
        <v>100</v>
      </c>
      <c r="O88" s="17">
        <f t="shared" si="71"/>
        <v>99.716618911174777</v>
      </c>
      <c r="P88" s="30"/>
      <c r="Q88" s="70"/>
      <c r="R88" s="70"/>
      <c r="S88" s="69"/>
    </row>
    <row r="89" spans="1:19" s="9" customFormat="1" ht="54" customHeight="1">
      <c r="A89" s="5" t="s">
        <v>179</v>
      </c>
      <c r="B89" s="45" t="s">
        <v>181</v>
      </c>
      <c r="C89" s="5" t="s">
        <v>238</v>
      </c>
      <c r="D89" s="6">
        <f t="shared" si="41"/>
        <v>51</v>
      </c>
      <c r="E89" s="6">
        <f t="shared" si="42"/>
        <v>51</v>
      </c>
      <c r="F89" s="6">
        <f>SUM(F90)</f>
        <v>51</v>
      </c>
      <c r="G89" s="6">
        <f t="shared" ref="G89:M89" si="73">SUM(G90)</f>
        <v>51</v>
      </c>
      <c r="H89" s="6">
        <f t="shared" si="73"/>
        <v>0</v>
      </c>
      <c r="I89" s="6">
        <f t="shared" si="73"/>
        <v>0</v>
      </c>
      <c r="J89" s="6">
        <f t="shared" si="73"/>
        <v>0</v>
      </c>
      <c r="K89" s="6">
        <f t="shared" si="73"/>
        <v>0</v>
      </c>
      <c r="L89" s="6">
        <f t="shared" si="73"/>
        <v>0</v>
      </c>
      <c r="M89" s="6">
        <f t="shared" si="73"/>
        <v>0</v>
      </c>
      <c r="N89" s="7">
        <v>100</v>
      </c>
      <c r="O89" s="8">
        <f t="shared" si="66"/>
        <v>100</v>
      </c>
      <c r="P89" s="4" t="s">
        <v>95</v>
      </c>
      <c r="Q89" s="70">
        <v>100</v>
      </c>
      <c r="R89" s="70">
        <v>100</v>
      </c>
      <c r="S89" s="69">
        <v>100</v>
      </c>
    </row>
    <row r="90" spans="1:19" s="9" customFormat="1" ht="25.5">
      <c r="A90" s="4" t="s">
        <v>180</v>
      </c>
      <c r="B90" s="4" t="s">
        <v>198</v>
      </c>
      <c r="C90" s="5"/>
      <c r="D90" s="13">
        <f t="shared" si="41"/>
        <v>51</v>
      </c>
      <c r="E90" s="13">
        <f t="shared" si="42"/>
        <v>51</v>
      </c>
      <c r="F90" s="13">
        <v>51</v>
      </c>
      <c r="G90" s="13">
        <v>51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4">
        <v>100</v>
      </c>
      <c r="O90" s="17">
        <f t="shared" si="66"/>
        <v>100</v>
      </c>
      <c r="P90" s="4"/>
      <c r="Q90" s="4"/>
      <c r="R90" s="4"/>
      <c r="S90" s="17"/>
    </row>
    <row r="91" spans="1:19" s="9" customFormat="1" ht="76.5" customHeight="1">
      <c r="A91" s="52">
        <v>11</v>
      </c>
      <c r="B91" s="97" t="s">
        <v>135</v>
      </c>
      <c r="C91" s="5" t="s">
        <v>238</v>
      </c>
      <c r="D91" s="6">
        <f>SUM(F91+H91+J91+L91)</f>
        <v>99881.70199999999</v>
      </c>
      <c r="E91" s="6">
        <f>SUM(G91+I91+K91+M91)</f>
        <v>99879.301000000007</v>
      </c>
      <c r="F91" s="53">
        <f>SUM(F92+F96+F101+F105)</f>
        <v>12240.679</v>
      </c>
      <c r="G91" s="53">
        <f t="shared" ref="G91:M91" si="74">SUM(G92+G96+G101+G105)</f>
        <v>12240.679</v>
      </c>
      <c r="H91" s="53">
        <f t="shared" si="74"/>
        <v>19920.329999999998</v>
      </c>
      <c r="I91" s="53">
        <f t="shared" si="74"/>
        <v>19920.189999999999</v>
      </c>
      <c r="J91" s="53">
        <f t="shared" si="74"/>
        <v>67720.692999999999</v>
      </c>
      <c r="K91" s="53">
        <f t="shared" si="74"/>
        <v>67718.432000000001</v>
      </c>
      <c r="L91" s="53">
        <f t="shared" si="74"/>
        <v>0</v>
      </c>
      <c r="M91" s="53">
        <f t="shared" si="74"/>
        <v>0</v>
      </c>
      <c r="N91" s="54">
        <v>100</v>
      </c>
      <c r="O91" s="55">
        <f>SUM(E91/D91*100)</f>
        <v>99.997596156301</v>
      </c>
      <c r="P91" s="65" t="s">
        <v>156</v>
      </c>
      <c r="Q91" s="68" t="s">
        <v>159</v>
      </c>
      <c r="R91" s="68" t="s">
        <v>182</v>
      </c>
      <c r="S91" s="69"/>
    </row>
    <row r="92" spans="1:19" s="9" customFormat="1" ht="41.25" customHeight="1">
      <c r="A92" s="31" t="s">
        <v>104</v>
      </c>
      <c r="B92" s="45" t="s">
        <v>35</v>
      </c>
      <c r="C92" s="5" t="s">
        <v>238</v>
      </c>
      <c r="D92" s="6">
        <f t="shared" si="41"/>
        <v>26502.19</v>
      </c>
      <c r="E92" s="6">
        <f t="shared" si="42"/>
        <v>26501.5</v>
      </c>
      <c r="F92" s="42">
        <f t="shared" ref="F92:M92" si="75">SUM(F94:F95)</f>
        <v>0</v>
      </c>
      <c r="G92" s="42">
        <f t="shared" si="75"/>
        <v>0</v>
      </c>
      <c r="H92" s="42">
        <f t="shared" si="75"/>
        <v>0</v>
      </c>
      <c r="I92" s="42">
        <f t="shared" si="75"/>
        <v>0</v>
      </c>
      <c r="J92" s="42">
        <f t="shared" si="75"/>
        <v>26502.19</v>
      </c>
      <c r="K92" s="42">
        <f>SUM(K94:K95)</f>
        <v>26501.5</v>
      </c>
      <c r="L92" s="42">
        <f t="shared" si="75"/>
        <v>0</v>
      </c>
      <c r="M92" s="42">
        <f t="shared" si="75"/>
        <v>0</v>
      </c>
      <c r="N92" s="43">
        <v>100</v>
      </c>
      <c r="O92" s="8">
        <f>SUM(E92/D92*100)</f>
        <v>99.997396441577109</v>
      </c>
      <c r="P92" s="65" t="s">
        <v>157</v>
      </c>
      <c r="Q92" s="67" t="s">
        <v>160</v>
      </c>
      <c r="R92" s="68" t="s">
        <v>183</v>
      </c>
      <c r="S92" s="68" t="s">
        <v>183</v>
      </c>
    </row>
    <row r="93" spans="1:19" s="9" customFormat="1" ht="41.25" customHeight="1">
      <c r="A93" s="31" t="s">
        <v>232</v>
      </c>
      <c r="B93" s="4" t="s">
        <v>233</v>
      </c>
      <c r="C93" s="5"/>
      <c r="D93" s="6">
        <f>SUM(F93+H93+J93+L93)</f>
        <v>0</v>
      </c>
      <c r="E93" s="6">
        <f>SUM(G93+I93+K93+M93)</f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3">
        <v>100</v>
      </c>
      <c r="O93" s="8"/>
      <c r="P93" s="65"/>
      <c r="Q93" s="67"/>
      <c r="R93" s="68"/>
      <c r="S93" s="68"/>
    </row>
    <row r="94" spans="1:19" s="9" customFormat="1" ht="66" customHeight="1">
      <c r="A94" s="31" t="s">
        <v>130</v>
      </c>
      <c r="B94" s="4" t="s">
        <v>128</v>
      </c>
      <c r="C94" s="34"/>
      <c r="D94" s="13">
        <f t="shared" si="41"/>
        <v>19001.189999999999</v>
      </c>
      <c r="E94" s="13">
        <f t="shared" si="42"/>
        <v>19001.189999999999</v>
      </c>
      <c r="F94" s="32">
        <v>0</v>
      </c>
      <c r="G94" s="32">
        <v>0</v>
      </c>
      <c r="H94" s="32">
        <v>0</v>
      </c>
      <c r="I94" s="32">
        <v>0</v>
      </c>
      <c r="J94" s="32">
        <v>19001.189999999999</v>
      </c>
      <c r="K94" s="32">
        <v>19001.189999999999</v>
      </c>
      <c r="L94" s="32">
        <v>0</v>
      </c>
      <c r="M94" s="32">
        <v>0</v>
      </c>
      <c r="N94" s="33">
        <v>100</v>
      </c>
      <c r="O94" s="17">
        <f t="shared" ref="O94:O106" si="76">SUM(E94/D94*100)</f>
        <v>100</v>
      </c>
      <c r="P94" s="65" t="s">
        <v>158</v>
      </c>
      <c r="Q94" s="70" t="s">
        <v>184</v>
      </c>
      <c r="R94" s="68">
        <v>2.67</v>
      </c>
      <c r="S94" s="69">
        <v>100</v>
      </c>
    </row>
    <row r="95" spans="1:19" s="9" customFormat="1" ht="35.25" customHeight="1">
      <c r="A95" s="31" t="s">
        <v>131</v>
      </c>
      <c r="B95" s="4" t="s">
        <v>129</v>
      </c>
      <c r="C95" s="34"/>
      <c r="D95" s="13">
        <f t="shared" si="41"/>
        <v>7501</v>
      </c>
      <c r="E95" s="13">
        <f t="shared" si="42"/>
        <v>7500.31</v>
      </c>
      <c r="F95" s="32">
        <v>0</v>
      </c>
      <c r="G95" s="32">
        <v>0</v>
      </c>
      <c r="H95" s="32">
        <v>0</v>
      </c>
      <c r="I95" s="32">
        <v>0</v>
      </c>
      <c r="J95" s="32">
        <v>7501</v>
      </c>
      <c r="K95" s="32">
        <v>7500.31</v>
      </c>
      <c r="L95" s="32">
        <v>0</v>
      </c>
      <c r="M95" s="32">
        <v>0</v>
      </c>
      <c r="N95" s="33">
        <v>100</v>
      </c>
      <c r="O95" s="17">
        <f t="shared" si="76"/>
        <v>99.990801226503137</v>
      </c>
      <c r="P95" s="66" t="s">
        <v>161</v>
      </c>
      <c r="Q95" s="71">
        <v>100</v>
      </c>
      <c r="R95" s="71">
        <v>100</v>
      </c>
      <c r="S95" s="72">
        <v>100</v>
      </c>
    </row>
    <row r="96" spans="1:19" s="9" customFormat="1" ht="51.75" customHeight="1">
      <c r="A96" s="31" t="s">
        <v>105</v>
      </c>
      <c r="B96" s="45" t="s">
        <v>133</v>
      </c>
      <c r="C96" s="5" t="s">
        <v>238</v>
      </c>
      <c r="D96" s="6">
        <f t="shared" si="41"/>
        <v>59396.876999999993</v>
      </c>
      <c r="E96" s="6">
        <f t="shared" si="42"/>
        <v>59396.736999999994</v>
      </c>
      <c r="F96" s="42">
        <f>SUM(F97:F100)</f>
        <v>12240.679</v>
      </c>
      <c r="G96" s="42">
        <f t="shared" ref="G96:M96" si="77">SUM(G97:G100)</f>
        <v>12240.679</v>
      </c>
      <c r="H96" s="42">
        <f t="shared" si="77"/>
        <v>18108.695</v>
      </c>
      <c r="I96" s="42">
        <f t="shared" si="77"/>
        <v>18108.555</v>
      </c>
      <c r="J96" s="42">
        <f t="shared" si="77"/>
        <v>29047.502999999997</v>
      </c>
      <c r="K96" s="42">
        <f t="shared" si="77"/>
        <v>29047.502999999997</v>
      </c>
      <c r="L96" s="42">
        <f t="shared" si="77"/>
        <v>0</v>
      </c>
      <c r="M96" s="42">
        <f t="shared" si="77"/>
        <v>0</v>
      </c>
      <c r="N96" s="43">
        <v>100</v>
      </c>
      <c r="O96" s="8">
        <f t="shared" si="76"/>
        <v>99.999764297372067</v>
      </c>
      <c r="P96" s="66" t="s">
        <v>162</v>
      </c>
      <c r="Q96" s="180" t="s">
        <v>163</v>
      </c>
      <c r="R96" s="181"/>
      <c r="S96" s="182"/>
    </row>
    <row r="97" spans="1:19" s="9" customFormat="1" ht="60.75" customHeight="1">
      <c r="A97" s="31" t="s">
        <v>106</v>
      </c>
      <c r="B97" s="4" t="s">
        <v>132</v>
      </c>
      <c r="C97" s="34"/>
      <c r="D97" s="13">
        <f t="shared" si="41"/>
        <v>5899.3030000000008</v>
      </c>
      <c r="E97" s="13">
        <f t="shared" si="42"/>
        <v>5899.1630000000005</v>
      </c>
      <c r="F97" s="32">
        <v>0</v>
      </c>
      <c r="G97" s="32">
        <v>0</v>
      </c>
      <c r="H97" s="32">
        <v>5886.3950000000004</v>
      </c>
      <c r="I97" s="32">
        <v>5886.2550000000001</v>
      </c>
      <c r="J97" s="32">
        <v>12.907999999999999</v>
      </c>
      <c r="K97" s="32">
        <v>12.907999999999999</v>
      </c>
      <c r="L97" s="32">
        <v>0</v>
      </c>
      <c r="M97" s="32">
        <v>0</v>
      </c>
      <c r="N97" s="33">
        <v>100</v>
      </c>
      <c r="O97" s="17">
        <f t="shared" si="76"/>
        <v>99.997626838289193</v>
      </c>
      <c r="P97" s="88" t="s">
        <v>164</v>
      </c>
      <c r="Q97" s="87" t="s">
        <v>165</v>
      </c>
      <c r="R97" s="87" t="s">
        <v>165</v>
      </c>
      <c r="S97" s="72">
        <v>100</v>
      </c>
    </row>
    <row r="98" spans="1:19" s="9" customFormat="1" ht="37.5" customHeight="1">
      <c r="A98" s="31" t="s">
        <v>106</v>
      </c>
      <c r="B98" s="4" t="s">
        <v>134</v>
      </c>
      <c r="C98" s="34"/>
      <c r="D98" s="13">
        <f t="shared" si="41"/>
        <v>15142.594999999999</v>
      </c>
      <c r="E98" s="13">
        <f t="shared" si="42"/>
        <v>15142.594999999999</v>
      </c>
      <c r="F98" s="32">
        <v>0</v>
      </c>
      <c r="G98" s="32">
        <v>0</v>
      </c>
      <c r="H98" s="32">
        <v>4874</v>
      </c>
      <c r="I98" s="32">
        <v>4874</v>
      </c>
      <c r="J98" s="32">
        <v>10268.594999999999</v>
      </c>
      <c r="K98" s="32">
        <v>10268.594999999999</v>
      </c>
      <c r="L98" s="32">
        <v>0</v>
      </c>
      <c r="M98" s="32">
        <v>0</v>
      </c>
      <c r="N98" s="33">
        <v>100</v>
      </c>
      <c r="O98" s="17">
        <f t="shared" si="76"/>
        <v>100</v>
      </c>
      <c r="P98" s="89" t="s">
        <v>166</v>
      </c>
      <c r="Q98" s="87" t="s">
        <v>165</v>
      </c>
      <c r="R98" s="87" t="s">
        <v>165</v>
      </c>
      <c r="S98" s="72">
        <v>100</v>
      </c>
    </row>
    <row r="99" spans="1:19" s="9" customFormat="1" ht="71.25" customHeight="1">
      <c r="A99" s="31" t="s">
        <v>107</v>
      </c>
      <c r="B99" s="4" t="s">
        <v>36</v>
      </c>
      <c r="C99" s="34"/>
      <c r="D99" s="13">
        <f t="shared" si="41"/>
        <v>18766</v>
      </c>
      <c r="E99" s="13">
        <f t="shared" si="42"/>
        <v>18766</v>
      </c>
      <c r="F99" s="32">
        <v>0</v>
      </c>
      <c r="G99" s="32">
        <v>0</v>
      </c>
      <c r="H99" s="32">
        <v>0</v>
      </c>
      <c r="I99" s="32">
        <v>0</v>
      </c>
      <c r="J99" s="32">
        <v>18766</v>
      </c>
      <c r="K99" s="32">
        <v>18766</v>
      </c>
      <c r="L99" s="32">
        <v>0</v>
      </c>
      <c r="M99" s="32">
        <v>0</v>
      </c>
      <c r="N99" s="33">
        <v>100</v>
      </c>
      <c r="O99" s="17">
        <f t="shared" si="76"/>
        <v>100</v>
      </c>
      <c r="P99" s="90" t="s">
        <v>167</v>
      </c>
      <c r="Q99" s="71">
        <v>100</v>
      </c>
      <c r="R99" s="71">
        <v>100</v>
      </c>
      <c r="S99" s="72">
        <v>100</v>
      </c>
    </row>
    <row r="100" spans="1:19" s="9" customFormat="1" ht="43.5" customHeight="1">
      <c r="A100" s="31" t="s">
        <v>234</v>
      </c>
      <c r="B100" s="4" t="s">
        <v>235</v>
      </c>
      <c r="C100" s="34"/>
      <c r="D100" s="13">
        <f>SUM(F100+H100+J100+L100)</f>
        <v>19588.978999999999</v>
      </c>
      <c r="E100" s="13">
        <f>SUM(G100+I100+K100+M100)</f>
        <v>19588.978999999999</v>
      </c>
      <c r="F100" s="32">
        <v>12240.679</v>
      </c>
      <c r="G100" s="32">
        <v>12240.679</v>
      </c>
      <c r="H100" s="32">
        <v>7348.3</v>
      </c>
      <c r="I100" s="32">
        <v>7348.3</v>
      </c>
      <c r="J100" s="32">
        <v>0</v>
      </c>
      <c r="K100" s="32">
        <v>0</v>
      </c>
      <c r="L100" s="32">
        <v>0</v>
      </c>
      <c r="M100" s="32">
        <v>0</v>
      </c>
      <c r="N100" s="33">
        <v>100</v>
      </c>
      <c r="O100" s="17">
        <f t="shared" si="76"/>
        <v>100</v>
      </c>
      <c r="P100" s="90"/>
      <c r="Q100" s="71"/>
      <c r="R100" s="71"/>
      <c r="S100" s="72"/>
    </row>
    <row r="101" spans="1:19" s="9" customFormat="1" ht="53.25" customHeight="1">
      <c r="A101" s="31" t="s">
        <v>108</v>
      </c>
      <c r="B101" s="45" t="s">
        <v>37</v>
      </c>
      <c r="C101" s="5" t="s">
        <v>238</v>
      </c>
      <c r="D101" s="6">
        <f t="shared" si="41"/>
        <v>1662</v>
      </c>
      <c r="E101" s="6">
        <f t="shared" si="42"/>
        <v>1662</v>
      </c>
      <c r="F101" s="42">
        <f>SUM(F102+F103+F104)</f>
        <v>0</v>
      </c>
      <c r="G101" s="42">
        <f t="shared" ref="G101:M101" si="78">SUM(G102+G103+G104)</f>
        <v>0</v>
      </c>
      <c r="H101" s="42">
        <f t="shared" si="78"/>
        <v>1662</v>
      </c>
      <c r="I101" s="42">
        <f t="shared" si="78"/>
        <v>1662</v>
      </c>
      <c r="J101" s="42">
        <f t="shared" si="78"/>
        <v>0</v>
      </c>
      <c r="K101" s="42">
        <f t="shared" si="78"/>
        <v>0</v>
      </c>
      <c r="L101" s="42">
        <f t="shared" si="78"/>
        <v>0</v>
      </c>
      <c r="M101" s="42">
        <f t="shared" si="78"/>
        <v>0</v>
      </c>
      <c r="N101" s="43">
        <v>100</v>
      </c>
      <c r="O101" s="8">
        <f t="shared" si="76"/>
        <v>100</v>
      </c>
      <c r="P101" s="89" t="s">
        <v>168</v>
      </c>
      <c r="Q101" s="71">
        <v>100</v>
      </c>
      <c r="R101" s="71">
        <v>100</v>
      </c>
      <c r="S101" s="72">
        <v>100</v>
      </c>
    </row>
    <row r="102" spans="1:19" s="9" customFormat="1" ht="88.5" customHeight="1">
      <c r="A102" s="31" t="s">
        <v>109</v>
      </c>
      <c r="B102" s="4" t="s">
        <v>38</v>
      </c>
      <c r="C102" s="34"/>
      <c r="D102" s="13">
        <f t="shared" si="41"/>
        <v>570</v>
      </c>
      <c r="E102" s="13">
        <f t="shared" si="42"/>
        <v>570</v>
      </c>
      <c r="F102" s="32">
        <v>0</v>
      </c>
      <c r="G102" s="32">
        <v>0</v>
      </c>
      <c r="H102" s="32">
        <v>570</v>
      </c>
      <c r="I102" s="32">
        <v>570</v>
      </c>
      <c r="J102" s="32">
        <v>0</v>
      </c>
      <c r="K102" s="32">
        <v>0</v>
      </c>
      <c r="L102" s="32">
        <v>0</v>
      </c>
      <c r="M102" s="32">
        <v>0</v>
      </c>
      <c r="N102" s="33">
        <v>100</v>
      </c>
      <c r="O102" s="17">
        <f t="shared" si="76"/>
        <v>100</v>
      </c>
      <c r="P102" s="89" t="s">
        <v>169</v>
      </c>
      <c r="Q102" s="71">
        <v>100</v>
      </c>
      <c r="R102" s="71">
        <v>100</v>
      </c>
      <c r="S102" s="72">
        <v>100</v>
      </c>
    </row>
    <row r="103" spans="1:19" s="9" customFormat="1" ht="110.25" customHeight="1">
      <c r="A103" s="31" t="s">
        <v>110</v>
      </c>
      <c r="B103" s="4" t="s">
        <v>39</v>
      </c>
      <c r="C103" s="34"/>
      <c r="D103" s="13">
        <f t="shared" si="41"/>
        <v>560</v>
      </c>
      <c r="E103" s="13">
        <f t="shared" si="42"/>
        <v>560</v>
      </c>
      <c r="F103" s="32">
        <v>0</v>
      </c>
      <c r="G103" s="32">
        <v>0</v>
      </c>
      <c r="H103" s="32">
        <v>560</v>
      </c>
      <c r="I103" s="32">
        <v>560</v>
      </c>
      <c r="J103" s="32">
        <v>0</v>
      </c>
      <c r="K103" s="32">
        <v>0</v>
      </c>
      <c r="L103" s="32">
        <v>0</v>
      </c>
      <c r="M103" s="32">
        <v>0</v>
      </c>
      <c r="N103" s="33">
        <v>100</v>
      </c>
      <c r="O103" s="17">
        <f t="shared" si="76"/>
        <v>100</v>
      </c>
      <c r="P103" s="91" t="s">
        <v>170</v>
      </c>
      <c r="Q103" s="122" t="s">
        <v>171</v>
      </c>
      <c r="R103" s="122" t="s">
        <v>276</v>
      </c>
      <c r="S103" s="72">
        <v>100</v>
      </c>
    </row>
    <row r="104" spans="1:19" s="9" customFormat="1" ht="58.5" customHeight="1">
      <c r="A104" s="31" t="s">
        <v>111</v>
      </c>
      <c r="B104" s="4" t="s">
        <v>40</v>
      </c>
      <c r="C104" s="34"/>
      <c r="D104" s="13">
        <f t="shared" si="41"/>
        <v>532</v>
      </c>
      <c r="E104" s="13">
        <f t="shared" si="42"/>
        <v>532</v>
      </c>
      <c r="F104" s="32">
        <v>0</v>
      </c>
      <c r="G104" s="32">
        <v>0</v>
      </c>
      <c r="H104" s="32">
        <v>532</v>
      </c>
      <c r="I104" s="32">
        <v>532</v>
      </c>
      <c r="J104" s="32">
        <v>0</v>
      </c>
      <c r="K104" s="32">
        <v>0</v>
      </c>
      <c r="L104" s="32">
        <v>0</v>
      </c>
      <c r="M104" s="32">
        <v>0</v>
      </c>
      <c r="N104" s="33">
        <v>100</v>
      </c>
      <c r="O104" s="17">
        <f t="shared" si="76"/>
        <v>100</v>
      </c>
      <c r="P104" s="4"/>
      <c r="Q104" s="34"/>
      <c r="R104" s="34"/>
      <c r="S104" s="35"/>
    </row>
    <row r="105" spans="1:19" s="9" customFormat="1" ht="31.5" customHeight="1">
      <c r="A105" s="31" t="s">
        <v>112</v>
      </c>
      <c r="B105" s="45" t="s">
        <v>41</v>
      </c>
      <c r="C105" s="5" t="s">
        <v>238</v>
      </c>
      <c r="D105" s="6">
        <f t="shared" si="41"/>
        <v>12320.635</v>
      </c>
      <c r="E105" s="6">
        <f t="shared" si="42"/>
        <v>12319.064</v>
      </c>
      <c r="F105" s="42">
        <f>SUM(F106)</f>
        <v>0</v>
      </c>
      <c r="G105" s="42">
        <f t="shared" ref="G105:M105" si="79">SUM(G106)</f>
        <v>0</v>
      </c>
      <c r="H105" s="42">
        <f t="shared" si="79"/>
        <v>149.63499999999999</v>
      </c>
      <c r="I105" s="42">
        <f t="shared" si="79"/>
        <v>149.63499999999999</v>
      </c>
      <c r="J105" s="42">
        <f t="shared" si="79"/>
        <v>12171</v>
      </c>
      <c r="K105" s="42">
        <f t="shared" si="79"/>
        <v>12169.429</v>
      </c>
      <c r="L105" s="42">
        <f t="shared" si="79"/>
        <v>0</v>
      </c>
      <c r="M105" s="42">
        <f t="shared" si="79"/>
        <v>0</v>
      </c>
      <c r="N105" s="43">
        <v>100</v>
      </c>
      <c r="O105" s="8">
        <f t="shared" si="76"/>
        <v>99.987249033836321</v>
      </c>
      <c r="P105" s="4"/>
      <c r="Q105" s="34"/>
      <c r="R105" s="34"/>
      <c r="S105" s="35"/>
    </row>
    <row r="106" spans="1:19" s="9" customFormat="1" ht="42" customHeight="1">
      <c r="A106" s="31" t="s">
        <v>113</v>
      </c>
      <c r="B106" s="4" t="s">
        <v>42</v>
      </c>
      <c r="C106" s="34"/>
      <c r="D106" s="13">
        <f t="shared" si="41"/>
        <v>12320.635</v>
      </c>
      <c r="E106" s="13">
        <f t="shared" si="42"/>
        <v>12319.064</v>
      </c>
      <c r="F106" s="32">
        <v>0</v>
      </c>
      <c r="G106" s="32">
        <v>0</v>
      </c>
      <c r="H106" s="32">
        <v>149.63499999999999</v>
      </c>
      <c r="I106" s="32">
        <v>149.63499999999999</v>
      </c>
      <c r="J106" s="32">
        <v>12171</v>
      </c>
      <c r="K106" s="32">
        <v>12169.429</v>
      </c>
      <c r="L106" s="32">
        <v>0</v>
      </c>
      <c r="M106" s="32">
        <v>0</v>
      </c>
      <c r="N106" s="33">
        <v>100</v>
      </c>
      <c r="O106" s="17">
        <f t="shared" si="76"/>
        <v>99.987249033836321</v>
      </c>
      <c r="P106" s="4"/>
      <c r="Q106" s="34"/>
      <c r="R106" s="34"/>
      <c r="S106" s="35"/>
    </row>
    <row r="107" spans="1:19" ht="31.5" customHeight="1">
      <c r="A107" s="136">
        <v>12</v>
      </c>
      <c r="B107" s="137" t="s">
        <v>268</v>
      </c>
      <c r="C107" s="138" t="s">
        <v>269</v>
      </c>
      <c r="D107" s="144">
        <f>SUM(D108)</f>
        <v>555</v>
      </c>
      <c r="E107" s="144">
        <f t="shared" ref="E107:M107" si="80">SUM(E108)</f>
        <v>549.79999999999995</v>
      </c>
      <c r="F107" s="144">
        <f t="shared" si="80"/>
        <v>0</v>
      </c>
      <c r="G107" s="144">
        <f t="shared" si="80"/>
        <v>0</v>
      </c>
      <c r="H107" s="144">
        <f t="shared" si="80"/>
        <v>0</v>
      </c>
      <c r="I107" s="144">
        <f t="shared" si="80"/>
        <v>0</v>
      </c>
      <c r="J107" s="144">
        <f t="shared" si="80"/>
        <v>555</v>
      </c>
      <c r="K107" s="144">
        <f t="shared" si="80"/>
        <v>549.79999999999995</v>
      </c>
      <c r="L107" s="144">
        <f t="shared" si="80"/>
        <v>0</v>
      </c>
      <c r="M107" s="144">
        <f t="shared" si="80"/>
        <v>0</v>
      </c>
      <c r="N107" s="136">
        <v>100</v>
      </c>
      <c r="O107" s="145">
        <f>SUM(E107/D107*100)</f>
        <v>99.063063063063055</v>
      </c>
      <c r="P107" s="139"/>
      <c r="Q107" s="139"/>
      <c r="R107" s="139"/>
      <c r="S107" s="139"/>
    </row>
    <row r="108" spans="1:19" ht="40.5">
      <c r="A108" s="139" t="s">
        <v>273</v>
      </c>
      <c r="B108" s="140" t="s">
        <v>270</v>
      </c>
      <c r="C108" s="141"/>
      <c r="D108" s="146">
        <f>SUM(D109:D110)</f>
        <v>555</v>
      </c>
      <c r="E108" s="146">
        <f t="shared" ref="E108:M108" si="81">SUM(E109:E110)</f>
        <v>549.79999999999995</v>
      </c>
      <c r="F108" s="146">
        <f t="shared" si="81"/>
        <v>0</v>
      </c>
      <c r="G108" s="146">
        <f t="shared" si="81"/>
        <v>0</v>
      </c>
      <c r="H108" s="146">
        <f t="shared" si="81"/>
        <v>0</v>
      </c>
      <c r="I108" s="146">
        <f t="shared" si="81"/>
        <v>0</v>
      </c>
      <c r="J108" s="146">
        <f t="shared" si="81"/>
        <v>555</v>
      </c>
      <c r="K108" s="146">
        <f t="shared" si="81"/>
        <v>549.79999999999995</v>
      </c>
      <c r="L108" s="146">
        <f t="shared" si="81"/>
        <v>0</v>
      </c>
      <c r="M108" s="146">
        <f t="shared" si="81"/>
        <v>0</v>
      </c>
      <c r="N108" s="147">
        <v>100</v>
      </c>
      <c r="O108" s="148">
        <f t="shared" ref="O108:O110" si="82">SUM(E108/D108*100)</f>
        <v>99.063063063063055</v>
      </c>
      <c r="P108" s="102" t="s">
        <v>284</v>
      </c>
      <c r="Q108" s="139">
        <v>2</v>
      </c>
      <c r="R108" s="139">
        <v>2</v>
      </c>
      <c r="S108" s="139">
        <v>100</v>
      </c>
    </row>
    <row r="109" spans="1:19" ht="41.25" customHeight="1">
      <c r="A109" s="139" t="s">
        <v>274</v>
      </c>
      <c r="B109" s="142" t="s">
        <v>271</v>
      </c>
      <c r="C109" s="139"/>
      <c r="D109" s="149">
        <f>SUM(F109+H109+J109+L109)</f>
        <v>295</v>
      </c>
      <c r="E109" s="149">
        <f>SUM(G109+I109+K109+M109)</f>
        <v>289.8</v>
      </c>
      <c r="F109" s="149">
        <v>0</v>
      </c>
      <c r="G109" s="149">
        <v>0</v>
      </c>
      <c r="H109" s="149">
        <v>0</v>
      </c>
      <c r="I109" s="149">
        <v>0</v>
      </c>
      <c r="J109" s="149">
        <v>295</v>
      </c>
      <c r="K109" s="149">
        <v>289.8</v>
      </c>
      <c r="L109" s="149">
        <v>0</v>
      </c>
      <c r="M109" s="149">
        <v>0</v>
      </c>
      <c r="N109" s="150">
        <v>100</v>
      </c>
      <c r="O109" s="148">
        <f t="shared" si="82"/>
        <v>98.237288135593232</v>
      </c>
      <c r="P109" s="152" t="s">
        <v>283</v>
      </c>
      <c r="Q109" s="139">
        <v>10</v>
      </c>
      <c r="R109" s="139">
        <v>10</v>
      </c>
      <c r="S109" s="139">
        <v>100</v>
      </c>
    </row>
    <row r="110" spans="1:19" ht="51">
      <c r="A110" s="143" t="s">
        <v>275</v>
      </c>
      <c r="B110" s="142" t="s">
        <v>272</v>
      </c>
      <c r="C110" s="139"/>
      <c r="D110" s="149">
        <f>SUM(F110+H110+J110+L110)</f>
        <v>260</v>
      </c>
      <c r="E110" s="149">
        <f>SUM(G110+I110+K110+M110)</f>
        <v>260</v>
      </c>
      <c r="F110" s="149">
        <v>0</v>
      </c>
      <c r="G110" s="149">
        <v>0</v>
      </c>
      <c r="H110" s="149">
        <v>0</v>
      </c>
      <c r="I110" s="149">
        <v>0</v>
      </c>
      <c r="J110" s="149">
        <v>260</v>
      </c>
      <c r="K110" s="149">
        <v>260</v>
      </c>
      <c r="L110" s="149">
        <v>0</v>
      </c>
      <c r="M110" s="149">
        <v>0</v>
      </c>
      <c r="N110" s="150">
        <v>100</v>
      </c>
      <c r="O110" s="150">
        <f t="shared" si="82"/>
        <v>100</v>
      </c>
      <c r="P110" s="152"/>
      <c r="Q110" s="139"/>
      <c r="R110" s="139"/>
      <c r="S110" s="139"/>
    </row>
    <row r="111" spans="1:19">
      <c r="A111" s="2"/>
      <c r="B111" s="3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>
      <c r="A112" s="2"/>
      <c r="B112" s="3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</sheetData>
  <mergeCells count="97">
    <mergeCell ref="K56:K57"/>
    <mergeCell ref="L56:L57"/>
    <mergeCell ref="M56:M57"/>
    <mergeCell ref="N56:N57"/>
    <mergeCell ref="O56:O57"/>
    <mergeCell ref="F56:F57"/>
    <mergeCell ref="G56:G57"/>
    <mergeCell ref="H56:H57"/>
    <mergeCell ref="I56:I57"/>
    <mergeCell ref="J56:J57"/>
    <mergeCell ref="A56:A57"/>
    <mergeCell ref="B56:B57"/>
    <mergeCell ref="C56:C57"/>
    <mergeCell ref="D56:D57"/>
    <mergeCell ref="E56:E57"/>
    <mergeCell ref="K15:K17"/>
    <mergeCell ref="L15:L17"/>
    <mergeCell ref="M15:M17"/>
    <mergeCell ref="N15:N17"/>
    <mergeCell ref="O15:O17"/>
    <mergeCell ref="F15:F17"/>
    <mergeCell ref="G15:G17"/>
    <mergeCell ref="H15:H17"/>
    <mergeCell ref="I15:I17"/>
    <mergeCell ref="J15:J17"/>
    <mergeCell ref="A15:A17"/>
    <mergeCell ref="B15:B17"/>
    <mergeCell ref="C15:C17"/>
    <mergeCell ref="D15:D17"/>
    <mergeCell ref="E15:E17"/>
    <mergeCell ref="Q96:S96"/>
    <mergeCell ref="P62:P63"/>
    <mergeCell ref="Q62:Q63"/>
    <mergeCell ref="R62:R63"/>
    <mergeCell ref="S62:S63"/>
    <mergeCell ref="A2:S2"/>
    <mergeCell ref="R4:R7"/>
    <mergeCell ref="S4:S7"/>
    <mergeCell ref="D4:M4"/>
    <mergeCell ref="D5:E6"/>
    <mergeCell ref="F5:M5"/>
    <mergeCell ref="F6:G6"/>
    <mergeCell ref="H6:I6"/>
    <mergeCell ref="J6:K6"/>
    <mergeCell ref="L6:M6"/>
    <mergeCell ref="A4:A7"/>
    <mergeCell ref="P4:P7"/>
    <mergeCell ref="Q4:Q7"/>
    <mergeCell ref="C4:C7"/>
    <mergeCell ref="B4:B7"/>
    <mergeCell ref="N4:O6"/>
    <mergeCell ref="B48:B50"/>
    <mergeCell ref="A48:A50"/>
    <mergeCell ref="L48:L50"/>
    <mergeCell ref="D48:D50"/>
    <mergeCell ref="E48:E50"/>
    <mergeCell ref="F48:F50"/>
    <mergeCell ref="G48:G50"/>
    <mergeCell ref="C52:C54"/>
    <mergeCell ref="O48:O50"/>
    <mergeCell ref="H48:H50"/>
    <mergeCell ref="I48:I50"/>
    <mergeCell ref="J48:J50"/>
    <mergeCell ref="K48:K50"/>
    <mergeCell ref="C48:C50"/>
    <mergeCell ref="M48:M50"/>
    <mergeCell ref="N48:N50"/>
    <mergeCell ref="D44:D46"/>
    <mergeCell ref="E44:E46"/>
    <mergeCell ref="M42:M43"/>
    <mergeCell ref="N42:N43"/>
    <mergeCell ref="K42:K43"/>
    <mergeCell ref="L42:L43"/>
    <mergeCell ref="L44:L46"/>
    <mergeCell ref="M44:M46"/>
    <mergeCell ref="N44:N46"/>
    <mergeCell ref="F44:F46"/>
    <mergeCell ref="G44:G46"/>
    <mergeCell ref="H44:H46"/>
    <mergeCell ref="I44:I46"/>
    <mergeCell ref="K44:K46"/>
    <mergeCell ref="O44:O46"/>
    <mergeCell ref="O42:O43"/>
    <mergeCell ref="A42:A43"/>
    <mergeCell ref="B42:B43"/>
    <mergeCell ref="C42:C43"/>
    <mergeCell ref="D42:D43"/>
    <mergeCell ref="J44:J46"/>
    <mergeCell ref="A44:A46"/>
    <mergeCell ref="B44:B46"/>
    <mergeCell ref="C44:C46"/>
    <mergeCell ref="I42:I43"/>
    <mergeCell ref="J42:J43"/>
    <mergeCell ref="E42:E43"/>
    <mergeCell ref="F42:F43"/>
    <mergeCell ref="G42:G43"/>
    <mergeCell ref="H42:H43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8" fitToHeight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0" sqref="G10"/>
    </sheetView>
  </sheetViews>
  <sheetFormatPr defaultRowHeight="12.75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 по МП</vt:lpstr>
      <vt:lpstr>Лист1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NDEV-11-01</dc:creator>
  <cp:lastModifiedBy>frolova</cp:lastModifiedBy>
  <cp:lastPrinted>2025-02-20T12:44:54Z</cp:lastPrinted>
  <dcterms:created xsi:type="dcterms:W3CDTF">2015-01-19T08:43:02Z</dcterms:created>
  <dcterms:modified xsi:type="dcterms:W3CDTF">2025-02-25T08:07:04Z</dcterms:modified>
</cp:coreProperties>
</file>